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<sst xmlns="http://schemas.openxmlformats.org/spreadsheetml/2006/main" count="194" uniqueCount="192">
  <si>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</si>
  <si>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</si>
  <si>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</si>
  <si>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</si>
  <si>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</si>
  <si>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</si>
  <si>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</si>
  <si>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</si>
  <si>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</si>
  <si>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</si>
  <si>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</si>
  <si>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</si>
  <si>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</si>
  <si>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</si>
  <si>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</si>
  <si>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</si>
  <si>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</si>
  <si>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</si>
  <si>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</si>
  <si>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</si>
  <si>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</si>
  <si>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</si>
  <si>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</si>
  <si>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</si>
  <si>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</si>
  <si>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</si>
  <si>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</si>
  <si>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</si>
  <si>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</si>
  <si>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</si>
  <si>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</si>
  <si>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</si>
  <si>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</si>
  <si>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</si>
  <si>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</si>
  <si>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</si>
  <si>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</si>
  <si>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</si>
  <si>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</si>
  <si>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</si>
  <si>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</si>
  <si>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</si>
  <si>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</si>
  <si>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</si>
  <si>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</si>
  <si>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</si>
  <si>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</si>
  <si>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</si>
  <si>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</si>
  <si>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</si>
  <si>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</si>
  <si>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</si>
  <si>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</si>
  <si>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</si>
  <si>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</si>
  <si>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</si>
  <si>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</si>
  <si>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</si>
  <si>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</si>
  <si>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</si>
  <si>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</si>
  <si>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</si>
  <si>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</si>
  <si>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</si>
  <si>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</si>
  <si>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</si>
  <si>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</si>
  <si>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</si>
  <si>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</si>
  <si>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</si>
  <si>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</si>
  <si>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</si>
  <si>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</si>
  <si>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</si>
  <si>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</si>
  <si>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</si>
  <si>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</si>
  <si>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</si>
  <si>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</si>
  <si>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</si>
  <si>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</si>
  <si>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</si>
  <si>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</si>
  <si>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</si>
  <si>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</si>
  <si>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</si>
  <si>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</si>
  <si>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</si>
  <si>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</si>
  <si>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</si>
  <si>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</si>
  <si>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</si>
  <si>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</si>
  <si>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</si>
  <si>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</si>
  <si>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</si>
  <si>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</si>
  <si>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</si>
  <si>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</si>
  <si>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</si>
  <si>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</si>
  <si>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</si>
  <si>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</si>
  <si>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</si>
  <si>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</si>
  <si>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</si>
  <si>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</si>
  <si>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</si>
  <si>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</si>
  <si>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</si>
  <si>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</si>
  <si>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</si>
  <si>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</si>
  <si>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</si>
  <si>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</si>
  <si>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</si>
  <si>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</si>
  <si>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</si>
  <si>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</si>
  <si>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</si>
  <si>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</si>
  <si>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</si>
  <si>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</si>
  <si>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</si>
  <si>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</si>
  <si>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</si>
  <si>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</si>
  <si>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</si>
  <si>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</si>
  <si>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</si>
  <si>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</si>
  <si>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</si>
  <si>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</si>
  <si>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</si>
  <si>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</si>
  <si>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</si>
  <si>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</si>
  <si>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</si>
  <si>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</si>
  <si>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</si>
  <si>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</si>
  <si>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</si>
  <si>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</si>
  <si>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</si>
  <si>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</si>
  <si>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</si>
  <si>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</si>
  <si>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</si>
  <si>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</si>
  <si>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</si>
  <si>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</si>
  <si>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</si>
  <si>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</si>
  <si>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</si>
  <si>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</si>
  <si>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</si>
  <si>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</si>
  <si>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</si>
  <si>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</si>
  <si>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</si>
  <si>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</si>
  <si>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</si>
  <si>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</si>
  <si>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</si>
  <si>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</si>
  <si>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</si>
  <si>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</si>
  <si>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</si>
  <si>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</si>
  <si>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</si>
  <si>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</si>
  <si>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</si>
  <si>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</si>
  <si>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</si>
  <si>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</si>
  <si>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</si>
  <si>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</si>
  <si>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</si>
  <si>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</si>
  <si>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</si>
  <si>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</si>
  <si>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</si>
  <si>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</si>
  <si>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</si>
  <si>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</si>
  <si>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</si>
  <si>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</si>
  <si>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</si>
  <si>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</si>
  <si>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Профінансовано станом на 04.04.17</t>
  </si>
  <si>
    <t>Відсоток виконання до плану 4 місяців</t>
  </si>
  <si>
    <t>Залишок призначень до плану 4 місяців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</si>
</sst>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17" sqref="AE1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189</v>
      </c>
      <c r="I5" s="84" t="s">
        <v>22</v>
      </c>
      <c r="J5" s="84" t="s">
        <v>190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88" t="s">
        <v>191</v>
      </c>
      <c r="M6" s="84" t="s">
        <v>28</v>
      </c>
      <c r="N6" s="86" t="s">
        <v>29</v>
      </c>
      <c r="O6" s="84" t="s">
        <v>30</v>
      </c>
      <c r="P6" s="84" t="s">
        <v>31</v>
      </c>
      <c r="Q6" s="84" t="s">
        <v>32</v>
      </c>
      <c r="R6" s="84" t="s">
        <v>33</v>
      </c>
      <c r="S6" s="84" t="s">
        <v>34</v>
      </c>
      <c r="T6" s="84" t="s">
        <v>35</v>
      </c>
      <c r="U6" s="84" t="s">
        <v>36</v>
      </c>
      <c r="V6" s="84" t="s">
        <v>37</v>
      </c>
      <c r="W6" s="84" t="s">
        <v>38</v>
      </c>
      <c r="X6" s="84" t="s">
        <v>39</v>
      </c>
      <c r="Y6" s="84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21065676.47</v>
      </c>
      <c r="I9" s="40">
        <f aca="true" t="shared" si="0" ref="I9:I25">H9/D9*100</f>
        <v>14.038344267751654</v>
      </c>
      <c r="J9" s="46">
        <f>H9/(M9+N9+O9+N26+O26+P9+P26)*100</f>
        <v>45.86457837684122</v>
      </c>
      <c r="K9" s="37"/>
      <c r="L9" s="73">
        <f>H10-(M9+N9+O9+P9)</f>
        <v>-12218445.41</v>
      </c>
      <c r="M9" s="47">
        <f>M10+M18</f>
        <v>5500800</v>
      </c>
      <c r="N9" s="53">
        <f>N10+N18</f>
        <v>4980000</v>
      </c>
      <c r="O9" s="47">
        <f>O10+O18</f>
        <v>4668604.88</v>
      </c>
      <c r="P9" s="47">
        <f>P10+P18</f>
        <v>7600000</v>
      </c>
      <c r="Q9" s="47">
        <f aca="true" t="shared" si="1" ref="Q9:X9">Q10+Q18</f>
        <v>8450000</v>
      </c>
      <c r="R9" s="47">
        <f t="shared" si="1"/>
        <v>8680000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5505000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10530959.469999999</v>
      </c>
      <c r="I10" s="41">
        <f t="shared" si="0"/>
        <v>16.04913280095097</v>
      </c>
      <c r="J10" s="48">
        <f>H10/(M9+N9+O9+P9)*100</f>
        <v>46.29114267186052</v>
      </c>
      <c r="L10" s="73">
        <f>(H11+H13+H14+H15+H16+H17)-(M10+N10+O10+P10)</f>
        <v>-11394972.54</v>
      </c>
      <c r="M10" s="24">
        <f>5000800+300000</f>
        <v>5300800</v>
      </c>
      <c r="N10" s="54">
        <f>5000000-870000-300000+150000</f>
        <v>3980000</v>
      </c>
      <c r="O10" s="24">
        <f>4750000-281395.12-300000</f>
        <v>4168604.88</v>
      </c>
      <c r="P10" s="24">
        <f>6870000+330000-600000</f>
        <v>6600000</v>
      </c>
      <c r="Q10" s="24">
        <f>6870000+330000</f>
        <v>7200000</v>
      </c>
      <c r="R10" s="24">
        <f>6870000+210000</f>
        <v>7080000</v>
      </c>
      <c r="S10" s="24">
        <f>2350000</f>
        <v>2350000</v>
      </c>
      <c r="T10" s="24">
        <f>2350000+281395.12+300000</f>
        <v>2931395.12</v>
      </c>
      <c r="U10" s="24">
        <f>2350000</f>
        <v>2350000</v>
      </c>
      <c r="V10" s="24">
        <f>2350000+500000</f>
        <v>2850000</v>
      </c>
      <c r="W10" s="24">
        <f>1900000</f>
        <v>1900000</v>
      </c>
      <c r="X10" s="24">
        <f>4750000+100000</f>
        <v>4850000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</f>
        <v>2407120</v>
      </c>
      <c r="I11" s="43">
        <f t="shared" si="0"/>
        <v>12.47410792939043</v>
      </c>
      <c r="J11" s="81">
        <f>(H11+H13+H14+H15+H16+H17)/(M10+N10+O10+P10)*100</f>
        <v>43.16553230282215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</f>
        <v>561560.8799999999</v>
      </c>
      <c r="I14" s="42">
        <f t="shared" si="0"/>
        <v>13.604573548308318</v>
      </c>
      <c r="J14" s="82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82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</f>
        <v>5074993.46</v>
      </c>
      <c r="I17" s="42">
        <f t="shared" si="0"/>
        <v>20.839827059189044</v>
      </c>
      <c r="J17" s="83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1876527.13</v>
      </c>
      <c r="I18" s="42">
        <f t="shared" si="0"/>
        <v>13.350173802307877</v>
      </c>
      <c r="J18" s="81">
        <f>H18/(M18+N18+O18+P18)*100</f>
        <v>69.50100481481482</v>
      </c>
      <c r="L18" s="73">
        <f>H18-(M18+N18+O18+P18)</f>
        <v>-823472.8700000001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</f>
        <v>1900000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</f>
        <v>630024.45</v>
      </c>
      <c r="I19" s="42">
        <f t="shared" si="0"/>
        <v>18.97357685626658</v>
      </c>
      <c r="J19" s="82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2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2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</f>
        <v>352720</v>
      </c>
      <c r="I22" s="42">
        <f t="shared" si="0"/>
        <v>31.706593554766506</v>
      </c>
      <c r="J22" s="82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2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80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2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</f>
        <v>852819.4700000001</v>
      </c>
      <c r="I25" s="42">
        <f t="shared" si="0"/>
        <v>54.8890896265336</v>
      </c>
      <c r="J25" s="83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10534717</v>
      </c>
      <c r="I26" s="22">
        <f>H26/D26*100</f>
        <v>12.475812882033182</v>
      </c>
      <c r="J26" s="22">
        <f>H26/(N26+O26+P26)*100</f>
        <v>45.44595172893382</v>
      </c>
      <c r="L26" s="73">
        <f>H26-(M26+N26+O26+P26)</f>
        <v>-12646043</v>
      </c>
      <c r="M26" s="55"/>
      <c r="N26" s="22">
        <f>SUM(N27:N138)</f>
        <v>894745</v>
      </c>
      <c r="O26" s="22">
        <f aca="true" t="shared" si="5" ref="O26:Y26">SUM(O27:O138)</f>
        <v>20489079</v>
      </c>
      <c r="P26" s="22">
        <f t="shared" si="5"/>
        <v>1796936</v>
      </c>
      <c r="Q26" s="22">
        <f t="shared" si="5"/>
        <v>3513313</v>
      </c>
      <c r="R26" s="22">
        <f t="shared" si="5"/>
        <v>3830000</v>
      </c>
      <c r="S26" s="22">
        <f t="shared" si="5"/>
        <v>8476012</v>
      </c>
      <c r="T26" s="22">
        <f t="shared" si="5"/>
        <v>14107715</v>
      </c>
      <c r="U26" s="22">
        <f t="shared" si="5"/>
        <v>6607454</v>
      </c>
      <c r="V26" s="22">
        <f t="shared" si="5"/>
        <v>11750427</v>
      </c>
      <c r="W26" s="22">
        <f t="shared" si="5"/>
        <v>5929756</v>
      </c>
      <c r="X26" s="22">
        <f t="shared" si="5"/>
        <v>7045690</v>
      </c>
      <c r="Y26" s="22">
        <f t="shared" si="5"/>
        <v>84441127</v>
      </c>
      <c r="Z26" s="39">
        <f>Y26-D26</f>
        <v>0</v>
      </c>
    </row>
    <row r="27" spans="1:26" ht="26.25" customHeight="1">
      <c r="A27" s="1"/>
      <c r="B27" s="20"/>
      <c r="C27" s="68" t="s">
        <v>81</v>
      </c>
      <c r="D27" s="69">
        <f>G27</f>
        <v>767000</v>
      </c>
      <c r="E27" s="70"/>
      <c r="F27" s="69">
        <f aca="true" t="shared" si="6" ref="F27:F89">G27</f>
        <v>767000</v>
      </c>
      <c r="G27" s="67">
        <v>767000</v>
      </c>
      <c r="H27" s="22"/>
      <c r="I27" s="44">
        <f>H27/D27*100</f>
        <v>0</v>
      </c>
      <c r="J27" s="63" t="e">
        <f>H27/(N27+O27+P27)*100</f>
        <v>#DIV/0!</v>
      </c>
      <c r="L27" s="73">
        <f>H27-(M27+N27+O27+P27)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8" t="s">
        <v>82</v>
      </c>
      <c r="D28" s="69">
        <f aca="true" t="shared" si="8" ref="D28:D90">G28</f>
        <v>80000</v>
      </c>
      <c r="E28" s="70"/>
      <c r="F28" s="69">
        <f t="shared" si="6"/>
        <v>80000</v>
      </c>
      <c r="G28" s="67">
        <v>80000</v>
      </c>
      <c r="H28" s="22"/>
      <c r="I28" s="44">
        <f aca="true" t="shared" si="9" ref="I28:I91">H28/D28*100</f>
        <v>0</v>
      </c>
      <c r="J28" s="63" t="e">
        <f aca="true" t="shared" si="10" ref="J28:J91">H28/(N28+O28+P28)*100</f>
        <v>#DIV/0!</v>
      </c>
      <c r="L28" s="73">
        <f aca="true" t="shared" si="11" ref="L28:L91">H28-(M28+N28+O28+P28)</f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8" t="s">
        <v>83</v>
      </c>
      <c r="D29" s="69">
        <f t="shared" si="8"/>
        <v>140000</v>
      </c>
      <c r="E29" s="70"/>
      <c r="F29" s="69">
        <f t="shared" si="6"/>
        <v>140000</v>
      </c>
      <c r="G29" s="67">
        <v>140000</v>
      </c>
      <c r="H29" s="22"/>
      <c r="I29" s="44">
        <f t="shared" si="9"/>
        <v>0</v>
      </c>
      <c r="J29" s="63" t="e">
        <f t="shared" si="10"/>
        <v>#DIV/0!</v>
      </c>
      <c r="L29" s="73">
        <f t="shared" si="11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7"/>
        <v>0</v>
      </c>
    </row>
    <row r="30" spans="1:26" ht="26.25" customHeight="1">
      <c r="A30" s="1"/>
      <c r="B30" s="20"/>
      <c r="C30" s="68" t="s">
        <v>84</v>
      </c>
      <c r="D30" s="69">
        <f t="shared" si="8"/>
        <v>153400</v>
      </c>
      <c r="E30" s="70"/>
      <c r="F30" s="69">
        <f t="shared" si="6"/>
        <v>153400</v>
      </c>
      <c r="G30" s="67">
        <v>153400</v>
      </c>
      <c r="H30" s="22"/>
      <c r="I30" s="44">
        <f t="shared" si="9"/>
        <v>0</v>
      </c>
      <c r="J30" s="63" t="e">
        <f t="shared" si="10"/>
        <v>#DIV/0!</v>
      </c>
      <c r="L30" s="73">
        <f t="shared" si="11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7"/>
        <v>0</v>
      </c>
    </row>
    <row r="31" spans="1:26" ht="26.25" customHeight="1">
      <c r="A31" s="1"/>
      <c r="B31" s="20"/>
      <c r="C31" s="68" t="s">
        <v>85</v>
      </c>
      <c r="D31" s="69">
        <f t="shared" si="8"/>
        <v>153400</v>
      </c>
      <c r="E31" s="70"/>
      <c r="F31" s="69">
        <f t="shared" si="6"/>
        <v>153400</v>
      </c>
      <c r="G31" s="67">
        <v>153400</v>
      </c>
      <c r="H31" s="22"/>
      <c r="I31" s="44">
        <f t="shared" si="9"/>
        <v>0</v>
      </c>
      <c r="J31" s="63" t="e">
        <f t="shared" si="10"/>
        <v>#DIV/0!</v>
      </c>
      <c r="L31" s="73">
        <f t="shared" si="11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7"/>
        <v>0</v>
      </c>
    </row>
    <row r="32" spans="1:26" ht="26.25" customHeight="1">
      <c r="A32" s="1"/>
      <c r="B32" s="20"/>
      <c r="C32" s="68" t="s">
        <v>86</v>
      </c>
      <c r="D32" s="69">
        <f t="shared" si="8"/>
        <v>200000</v>
      </c>
      <c r="E32" s="70"/>
      <c r="F32" s="69">
        <f t="shared" si="6"/>
        <v>200000</v>
      </c>
      <c r="G32" s="67">
        <v>200000</v>
      </c>
      <c r="H32" s="22"/>
      <c r="I32" s="44">
        <f t="shared" si="9"/>
        <v>0</v>
      </c>
      <c r="J32" s="63" t="e">
        <f t="shared" si="10"/>
        <v>#DIV/0!</v>
      </c>
      <c r="L32" s="73">
        <f t="shared" si="11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7"/>
        <v>0</v>
      </c>
    </row>
    <row r="33" spans="1:26" ht="26.25" customHeight="1">
      <c r="A33" s="1"/>
      <c r="B33" s="20"/>
      <c r="C33" s="68" t="s">
        <v>87</v>
      </c>
      <c r="D33" s="69">
        <f t="shared" si="8"/>
        <v>200000</v>
      </c>
      <c r="E33" s="70"/>
      <c r="F33" s="69">
        <f t="shared" si="6"/>
        <v>200000</v>
      </c>
      <c r="G33" s="67">
        <v>200000</v>
      </c>
      <c r="H33" s="22"/>
      <c r="I33" s="44">
        <f t="shared" si="9"/>
        <v>0</v>
      </c>
      <c r="J33" s="63" t="e">
        <f t="shared" si="10"/>
        <v>#DIV/0!</v>
      </c>
      <c r="L33" s="73">
        <f t="shared" si="11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7"/>
        <v>0</v>
      </c>
    </row>
    <row r="34" spans="1:26" ht="26.25" customHeight="1">
      <c r="A34" s="1"/>
      <c r="B34" s="20"/>
      <c r="C34" s="68" t="s">
        <v>88</v>
      </c>
      <c r="D34" s="69">
        <f t="shared" si="8"/>
        <v>100000</v>
      </c>
      <c r="E34" s="70"/>
      <c r="F34" s="69">
        <f t="shared" si="6"/>
        <v>100000</v>
      </c>
      <c r="G34" s="67">
        <v>100000</v>
      </c>
      <c r="H34" s="22"/>
      <c r="I34" s="44">
        <f t="shared" si="9"/>
        <v>0</v>
      </c>
      <c r="J34" s="63" t="e">
        <f t="shared" si="10"/>
        <v>#DIV/0!</v>
      </c>
      <c r="L34" s="73">
        <f t="shared" si="11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7"/>
        <v>0</v>
      </c>
    </row>
    <row r="35" spans="1:26" ht="26.25" customHeight="1">
      <c r="A35" s="1"/>
      <c r="B35" s="20"/>
      <c r="C35" s="68" t="s">
        <v>89</v>
      </c>
      <c r="D35" s="69">
        <f t="shared" si="8"/>
        <v>100000</v>
      </c>
      <c r="E35" s="70"/>
      <c r="F35" s="69">
        <f t="shared" si="6"/>
        <v>100000</v>
      </c>
      <c r="G35" s="67">
        <v>100000</v>
      </c>
      <c r="H35" s="22"/>
      <c r="I35" s="44">
        <f t="shared" si="9"/>
        <v>0</v>
      </c>
      <c r="J35" s="63" t="e">
        <f t="shared" si="10"/>
        <v>#DIV/0!</v>
      </c>
      <c r="L35" s="73">
        <f t="shared" si="11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7"/>
        <v>0</v>
      </c>
    </row>
    <row r="36" spans="1:26" ht="26.25" customHeight="1">
      <c r="A36" s="1"/>
      <c r="B36" s="20"/>
      <c r="C36" s="68" t="s">
        <v>90</v>
      </c>
      <c r="D36" s="69">
        <f t="shared" si="8"/>
        <v>225600</v>
      </c>
      <c r="E36" s="70"/>
      <c r="F36" s="69">
        <f t="shared" si="6"/>
        <v>225600</v>
      </c>
      <c r="G36" s="67">
        <v>225600</v>
      </c>
      <c r="H36" s="22"/>
      <c r="I36" s="44">
        <f t="shared" si="9"/>
        <v>0</v>
      </c>
      <c r="J36" s="63" t="e">
        <f t="shared" si="10"/>
        <v>#DIV/0!</v>
      </c>
      <c r="L36" s="73">
        <f t="shared" si="11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7"/>
        <v>0</v>
      </c>
    </row>
    <row r="37" spans="1:26" ht="26.25" customHeight="1">
      <c r="A37" s="1"/>
      <c r="B37" s="20"/>
      <c r="C37" s="68" t="s">
        <v>91</v>
      </c>
      <c r="D37" s="69">
        <f t="shared" si="8"/>
        <v>225700</v>
      </c>
      <c r="E37" s="70"/>
      <c r="F37" s="69">
        <f t="shared" si="6"/>
        <v>225700</v>
      </c>
      <c r="G37" s="67">
        <v>225700</v>
      </c>
      <c r="H37" s="22"/>
      <c r="I37" s="44">
        <f t="shared" si="9"/>
        <v>0</v>
      </c>
      <c r="J37" s="63" t="e">
        <f t="shared" si="10"/>
        <v>#DIV/0!</v>
      </c>
      <c r="L37" s="73">
        <f t="shared" si="11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7"/>
        <v>0</v>
      </c>
    </row>
    <row r="38" spans="1:26" ht="37.5" customHeight="1">
      <c r="A38" s="1"/>
      <c r="B38" s="20"/>
      <c r="C38" s="68" t="s">
        <v>92</v>
      </c>
      <c r="D38" s="69">
        <f t="shared" si="8"/>
        <v>600000</v>
      </c>
      <c r="E38" s="70"/>
      <c r="F38" s="69">
        <f t="shared" si="6"/>
        <v>600000</v>
      </c>
      <c r="G38" s="67">
        <v>600000</v>
      </c>
      <c r="H38" s="22"/>
      <c r="I38" s="44">
        <f t="shared" si="9"/>
        <v>0</v>
      </c>
      <c r="J38" s="63" t="e">
        <f t="shared" si="10"/>
        <v>#DIV/0!</v>
      </c>
      <c r="L38" s="73">
        <f t="shared" si="11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7"/>
        <v>0</v>
      </c>
    </row>
    <row r="39" spans="1:26" ht="26.25" customHeight="1">
      <c r="A39" s="1"/>
      <c r="B39" s="20"/>
      <c r="C39" s="68" t="s">
        <v>93</v>
      </c>
      <c r="D39" s="69">
        <f t="shared" si="8"/>
        <v>100000</v>
      </c>
      <c r="E39" s="70"/>
      <c r="F39" s="69">
        <f t="shared" si="6"/>
        <v>100000</v>
      </c>
      <c r="G39" s="67">
        <v>100000</v>
      </c>
      <c r="H39" s="22"/>
      <c r="I39" s="44">
        <f t="shared" si="9"/>
        <v>0</v>
      </c>
      <c r="J39" s="63" t="e">
        <f t="shared" si="10"/>
        <v>#DIV/0!</v>
      </c>
      <c r="L39" s="73">
        <f t="shared" si="11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7"/>
        <v>0</v>
      </c>
    </row>
    <row r="40" spans="1:26" ht="26.25" customHeight="1">
      <c r="A40" s="1"/>
      <c r="B40" s="20"/>
      <c r="C40" s="68" t="s">
        <v>94</v>
      </c>
      <c r="D40" s="69">
        <f t="shared" si="8"/>
        <v>620000</v>
      </c>
      <c r="E40" s="70"/>
      <c r="F40" s="69">
        <f t="shared" si="6"/>
        <v>620000</v>
      </c>
      <c r="G40" s="67">
        <v>620000</v>
      </c>
      <c r="H40" s="22"/>
      <c r="I40" s="44">
        <f t="shared" si="9"/>
        <v>0</v>
      </c>
      <c r="J40" s="63" t="e">
        <f t="shared" si="10"/>
        <v>#DIV/0!</v>
      </c>
      <c r="L40" s="73">
        <f t="shared" si="11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7"/>
        <v>0</v>
      </c>
    </row>
    <row r="41" spans="1:26" ht="26.25" customHeight="1">
      <c r="A41" s="1"/>
      <c r="B41" s="20"/>
      <c r="C41" s="68" t="s">
        <v>95</v>
      </c>
      <c r="D41" s="69">
        <f t="shared" si="8"/>
        <v>80000</v>
      </c>
      <c r="E41" s="70"/>
      <c r="F41" s="69">
        <f t="shared" si="6"/>
        <v>80000</v>
      </c>
      <c r="G41" s="67">
        <v>80000</v>
      </c>
      <c r="H41" s="22"/>
      <c r="I41" s="44">
        <f t="shared" si="9"/>
        <v>0</v>
      </c>
      <c r="J41" s="63" t="e">
        <f t="shared" si="10"/>
        <v>#DIV/0!</v>
      </c>
      <c r="L41" s="73">
        <f t="shared" si="11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7"/>
        <v>0</v>
      </c>
    </row>
    <row r="42" spans="1:26" ht="26.25" customHeight="1">
      <c r="A42" s="1"/>
      <c r="B42" s="20"/>
      <c r="C42" s="68" t="s">
        <v>96</v>
      </c>
      <c r="D42" s="69">
        <f t="shared" si="8"/>
        <v>200000</v>
      </c>
      <c r="E42" s="70"/>
      <c r="F42" s="69">
        <f t="shared" si="6"/>
        <v>200000</v>
      </c>
      <c r="G42" s="67">
        <v>200000</v>
      </c>
      <c r="H42" s="22"/>
      <c r="I42" s="44">
        <f t="shared" si="9"/>
        <v>0</v>
      </c>
      <c r="J42" s="63" t="e">
        <f t="shared" si="10"/>
        <v>#DIV/0!</v>
      </c>
      <c r="L42" s="73">
        <f t="shared" si="11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7"/>
        <v>0</v>
      </c>
    </row>
    <row r="43" spans="1:26" ht="26.25" customHeight="1">
      <c r="A43" s="1"/>
      <c r="B43" s="20"/>
      <c r="C43" s="68" t="s">
        <v>97</v>
      </c>
      <c r="D43" s="69">
        <f t="shared" si="8"/>
        <v>100000</v>
      </c>
      <c r="E43" s="70"/>
      <c r="F43" s="69">
        <f t="shared" si="6"/>
        <v>100000</v>
      </c>
      <c r="G43" s="67">
        <v>100000</v>
      </c>
      <c r="H43" s="22"/>
      <c r="I43" s="44">
        <f t="shared" si="9"/>
        <v>0</v>
      </c>
      <c r="J43" s="63" t="e">
        <f t="shared" si="10"/>
        <v>#DIV/0!</v>
      </c>
      <c r="L43" s="73">
        <f t="shared" si="11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7"/>
        <v>0</v>
      </c>
    </row>
    <row r="44" spans="1:26" ht="26.25" customHeight="1">
      <c r="A44" s="1"/>
      <c r="B44" s="20"/>
      <c r="C44" s="68" t="s">
        <v>186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 t="shared" si="10"/>
        <v>#DIV/0!</v>
      </c>
      <c r="L44" s="73">
        <f t="shared" si="11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98</v>
      </c>
      <c r="D45" s="69">
        <f t="shared" si="8"/>
        <v>153400</v>
      </c>
      <c r="E45" s="70"/>
      <c r="F45" s="69">
        <f t="shared" si="6"/>
        <v>153400</v>
      </c>
      <c r="G45" s="67">
        <v>153400</v>
      </c>
      <c r="H45" s="22"/>
      <c r="I45" s="44">
        <f t="shared" si="9"/>
        <v>0</v>
      </c>
      <c r="J45" s="63" t="e">
        <f t="shared" si="10"/>
        <v>#DIV/0!</v>
      </c>
      <c r="L45" s="73">
        <f t="shared" si="11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7"/>
        <v>0</v>
      </c>
    </row>
    <row r="46" spans="1:26" ht="26.25" customHeight="1">
      <c r="A46" s="1"/>
      <c r="B46" s="20"/>
      <c r="C46" s="68" t="s">
        <v>99</v>
      </c>
      <c r="D46" s="69">
        <f t="shared" si="8"/>
        <v>153400</v>
      </c>
      <c r="E46" s="70"/>
      <c r="F46" s="69">
        <f t="shared" si="6"/>
        <v>153400</v>
      </c>
      <c r="G46" s="67">
        <v>153400</v>
      </c>
      <c r="H46" s="22"/>
      <c r="I46" s="44">
        <f t="shared" si="9"/>
        <v>0</v>
      </c>
      <c r="J46" s="63" t="e">
        <f t="shared" si="10"/>
        <v>#DIV/0!</v>
      </c>
      <c r="L46" s="73">
        <f t="shared" si="11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7"/>
        <v>0</v>
      </c>
    </row>
    <row r="47" spans="1:26" ht="26.25" customHeight="1">
      <c r="A47" s="1"/>
      <c r="B47" s="20"/>
      <c r="C47" s="68" t="s">
        <v>100</v>
      </c>
      <c r="D47" s="69">
        <f t="shared" si="8"/>
        <v>153400</v>
      </c>
      <c r="E47" s="70"/>
      <c r="F47" s="69">
        <f t="shared" si="6"/>
        <v>153400</v>
      </c>
      <c r="G47" s="67">
        <v>153400</v>
      </c>
      <c r="H47" s="22"/>
      <c r="I47" s="44">
        <f t="shared" si="9"/>
        <v>0</v>
      </c>
      <c r="J47" s="63" t="e">
        <f t="shared" si="10"/>
        <v>#DIV/0!</v>
      </c>
      <c r="L47" s="73">
        <f t="shared" si="11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7"/>
        <v>0</v>
      </c>
    </row>
    <row r="48" spans="1:26" ht="43.5" customHeight="1">
      <c r="A48" s="1"/>
      <c r="B48" s="20"/>
      <c r="C48" s="68" t="s">
        <v>101</v>
      </c>
      <c r="D48" s="69">
        <f t="shared" si="8"/>
        <v>560000</v>
      </c>
      <c r="E48" s="70"/>
      <c r="F48" s="69">
        <f t="shared" si="6"/>
        <v>560000</v>
      </c>
      <c r="G48" s="67">
        <v>560000</v>
      </c>
      <c r="H48" s="22"/>
      <c r="I48" s="44">
        <f t="shared" si="9"/>
        <v>0</v>
      </c>
      <c r="J48" s="63" t="e">
        <f t="shared" si="10"/>
        <v>#DIV/0!</v>
      </c>
      <c r="L48" s="73">
        <f t="shared" si="11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7"/>
        <v>0</v>
      </c>
    </row>
    <row r="49" spans="1:26" ht="26.25" customHeight="1">
      <c r="A49" s="1"/>
      <c r="B49" s="20"/>
      <c r="C49" s="68" t="s">
        <v>102</v>
      </c>
      <c r="D49" s="69">
        <f t="shared" si="8"/>
        <v>1534000</v>
      </c>
      <c r="E49" s="70"/>
      <c r="F49" s="69">
        <f t="shared" si="6"/>
        <v>1534000</v>
      </c>
      <c r="G49" s="67">
        <v>1534000</v>
      </c>
      <c r="H49" s="22"/>
      <c r="I49" s="44">
        <f t="shared" si="9"/>
        <v>0</v>
      </c>
      <c r="J49" s="63" t="e">
        <f t="shared" si="10"/>
        <v>#DIV/0!</v>
      </c>
      <c r="L49" s="73">
        <f t="shared" si="11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7"/>
        <v>0</v>
      </c>
    </row>
    <row r="50" spans="1:26" ht="26.25" customHeight="1">
      <c r="A50" s="1"/>
      <c r="B50" s="20"/>
      <c r="C50" s="68" t="s">
        <v>103</v>
      </c>
      <c r="D50" s="69">
        <f t="shared" si="8"/>
        <v>100000</v>
      </c>
      <c r="E50" s="70"/>
      <c r="F50" s="69">
        <f t="shared" si="6"/>
        <v>100000</v>
      </c>
      <c r="G50" s="67">
        <v>100000</v>
      </c>
      <c r="H50" s="22"/>
      <c r="I50" s="44">
        <f t="shared" si="9"/>
        <v>0</v>
      </c>
      <c r="J50" s="63" t="e">
        <f t="shared" si="10"/>
        <v>#DIV/0!</v>
      </c>
      <c r="L50" s="73">
        <f t="shared" si="11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7"/>
        <v>0</v>
      </c>
    </row>
    <row r="51" spans="1:26" ht="26.25" customHeight="1">
      <c r="A51" s="1"/>
      <c r="B51" s="20"/>
      <c r="C51" s="68" t="s">
        <v>104</v>
      </c>
      <c r="D51" s="69">
        <f t="shared" si="8"/>
        <v>225700</v>
      </c>
      <c r="E51" s="70"/>
      <c r="F51" s="69">
        <f t="shared" si="6"/>
        <v>225700</v>
      </c>
      <c r="G51" s="67">
        <v>225700</v>
      </c>
      <c r="H51" s="22"/>
      <c r="I51" s="44">
        <f t="shared" si="9"/>
        <v>0</v>
      </c>
      <c r="J51" s="63" t="e">
        <f t="shared" si="10"/>
        <v>#DIV/0!</v>
      </c>
      <c r="L51" s="73">
        <f t="shared" si="11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7"/>
        <v>0</v>
      </c>
    </row>
    <row r="52" spans="1:26" ht="26.25" customHeight="1">
      <c r="A52" s="1"/>
      <c r="B52" s="20"/>
      <c r="C52" s="68" t="s">
        <v>105</v>
      </c>
      <c r="D52" s="69">
        <f t="shared" si="8"/>
        <v>100000</v>
      </c>
      <c r="E52" s="70"/>
      <c r="F52" s="69">
        <f t="shared" si="6"/>
        <v>100000</v>
      </c>
      <c r="G52" s="67">
        <v>100000</v>
      </c>
      <c r="H52" s="22"/>
      <c r="I52" s="44">
        <f t="shared" si="9"/>
        <v>0</v>
      </c>
      <c r="J52" s="63" t="e">
        <f t="shared" si="10"/>
        <v>#DIV/0!</v>
      </c>
      <c r="L52" s="73">
        <f t="shared" si="11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7"/>
        <v>0</v>
      </c>
    </row>
    <row r="53" spans="1:26" ht="26.25" customHeight="1">
      <c r="A53" s="1"/>
      <c r="B53" s="20"/>
      <c r="C53" s="68" t="s">
        <v>106</v>
      </c>
      <c r="D53" s="69">
        <f t="shared" si="8"/>
        <v>200000</v>
      </c>
      <c r="E53" s="70"/>
      <c r="F53" s="69">
        <f t="shared" si="6"/>
        <v>200000</v>
      </c>
      <c r="G53" s="67">
        <v>200000</v>
      </c>
      <c r="H53" s="22"/>
      <c r="I53" s="44">
        <f t="shared" si="9"/>
        <v>0</v>
      </c>
      <c r="J53" s="63" t="e">
        <f t="shared" si="10"/>
        <v>#DIV/0!</v>
      </c>
      <c r="L53" s="73">
        <f t="shared" si="11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7"/>
        <v>0</v>
      </c>
    </row>
    <row r="54" spans="1:26" ht="26.25" customHeight="1">
      <c r="A54" s="1"/>
      <c r="B54" s="20"/>
      <c r="C54" s="68" t="s">
        <v>107</v>
      </c>
      <c r="D54" s="69">
        <f t="shared" si="8"/>
        <v>100000</v>
      </c>
      <c r="E54" s="70"/>
      <c r="F54" s="69">
        <f t="shared" si="6"/>
        <v>100000</v>
      </c>
      <c r="G54" s="67">
        <v>100000</v>
      </c>
      <c r="H54" s="22"/>
      <c r="I54" s="44">
        <f t="shared" si="9"/>
        <v>0</v>
      </c>
      <c r="J54" s="63" t="e">
        <f t="shared" si="10"/>
        <v>#DIV/0!</v>
      </c>
      <c r="L54" s="73">
        <f t="shared" si="11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7"/>
        <v>0</v>
      </c>
    </row>
    <row r="55" spans="1:26" ht="26.25" customHeight="1">
      <c r="A55" s="1"/>
      <c r="B55" s="20"/>
      <c r="C55" s="68" t="s">
        <v>108</v>
      </c>
      <c r="D55" s="69">
        <f t="shared" si="8"/>
        <v>350000</v>
      </c>
      <c r="E55" s="70"/>
      <c r="F55" s="69">
        <f t="shared" si="6"/>
        <v>350000</v>
      </c>
      <c r="G55" s="67">
        <v>350000</v>
      </c>
      <c r="H55" s="22"/>
      <c r="I55" s="44">
        <f t="shared" si="9"/>
        <v>0</v>
      </c>
      <c r="J55" s="63" t="e">
        <f t="shared" si="10"/>
        <v>#DIV/0!</v>
      </c>
      <c r="L55" s="73">
        <f t="shared" si="11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7"/>
        <v>0</v>
      </c>
    </row>
    <row r="56" spans="1:26" ht="26.25" customHeight="1">
      <c r="A56" s="1"/>
      <c r="B56" s="20"/>
      <c r="C56" s="68" t="s">
        <v>109</v>
      </c>
      <c r="D56" s="69">
        <f t="shared" si="8"/>
        <v>100000</v>
      </c>
      <c r="E56" s="70"/>
      <c r="F56" s="69">
        <f t="shared" si="6"/>
        <v>100000</v>
      </c>
      <c r="G56" s="67">
        <v>100000</v>
      </c>
      <c r="H56" s="22"/>
      <c r="I56" s="44">
        <f t="shared" si="9"/>
        <v>0</v>
      </c>
      <c r="J56" s="63" t="e">
        <f t="shared" si="10"/>
        <v>#DIV/0!</v>
      </c>
      <c r="L56" s="73">
        <f t="shared" si="11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7"/>
        <v>0</v>
      </c>
    </row>
    <row r="57" spans="1:26" ht="26.25" customHeight="1">
      <c r="A57" s="1"/>
      <c r="B57" s="20"/>
      <c r="C57" s="68" t="s">
        <v>110</v>
      </c>
      <c r="D57" s="69">
        <f t="shared" si="8"/>
        <v>100000</v>
      </c>
      <c r="E57" s="70"/>
      <c r="F57" s="69">
        <f t="shared" si="6"/>
        <v>100000</v>
      </c>
      <c r="G57" s="67">
        <v>100000</v>
      </c>
      <c r="H57" s="22"/>
      <c r="I57" s="44">
        <f t="shared" si="9"/>
        <v>0</v>
      </c>
      <c r="J57" s="63" t="e">
        <f t="shared" si="10"/>
        <v>#DIV/0!</v>
      </c>
      <c r="L57" s="73">
        <f t="shared" si="11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7"/>
        <v>0</v>
      </c>
    </row>
    <row r="58" spans="1:26" ht="26.25" customHeight="1">
      <c r="A58" s="1"/>
      <c r="B58" s="20"/>
      <c r="C58" s="68" t="s">
        <v>111</v>
      </c>
      <c r="D58" s="69">
        <f t="shared" si="8"/>
        <v>200000</v>
      </c>
      <c r="E58" s="70"/>
      <c r="F58" s="69">
        <f t="shared" si="6"/>
        <v>200000</v>
      </c>
      <c r="G58" s="67">
        <v>200000</v>
      </c>
      <c r="H58" s="22"/>
      <c r="I58" s="44">
        <f t="shared" si="9"/>
        <v>0</v>
      </c>
      <c r="J58" s="63" t="e">
        <f t="shared" si="10"/>
        <v>#DIV/0!</v>
      </c>
      <c r="L58" s="73">
        <f t="shared" si="11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7"/>
        <v>0</v>
      </c>
    </row>
    <row r="59" spans="1:26" ht="26.25" customHeight="1">
      <c r="A59" s="1"/>
      <c r="B59" s="20"/>
      <c r="C59" s="68" t="s">
        <v>112</v>
      </c>
      <c r="D59" s="69">
        <f t="shared" si="8"/>
        <v>100000</v>
      </c>
      <c r="E59" s="70"/>
      <c r="F59" s="69">
        <f t="shared" si="6"/>
        <v>100000</v>
      </c>
      <c r="G59" s="67">
        <v>100000</v>
      </c>
      <c r="H59" s="22"/>
      <c r="I59" s="44">
        <f t="shared" si="9"/>
        <v>0</v>
      </c>
      <c r="J59" s="63" t="e">
        <f t="shared" si="10"/>
        <v>#DIV/0!</v>
      </c>
      <c r="L59" s="73">
        <f t="shared" si="11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7"/>
        <v>0</v>
      </c>
    </row>
    <row r="60" spans="1:26" ht="26.25" customHeight="1">
      <c r="A60" s="1"/>
      <c r="B60" s="20"/>
      <c r="C60" s="68" t="s">
        <v>113</v>
      </c>
      <c r="D60" s="69">
        <f t="shared" si="8"/>
        <v>100000</v>
      </c>
      <c r="E60" s="70"/>
      <c r="F60" s="69">
        <f t="shared" si="6"/>
        <v>100000</v>
      </c>
      <c r="G60" s="67">
        <v>100000</v>
      </c>
      <c r="H60" s="22"/>
      <c r="I60" s="44">
        <f t="shared" si="9"/>
        <v>0</v>
      </c>
      <c r="J60" s="63" t="e">
        <f t="shared" si="10"/>
        <v>#DIV/0!</v>
      </c>
      <c r="L60" s="73">
        <f t="shared" si="11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7"/>
        <v>0</v>
      </c>
    </row>
    <row r="61" spans="1:26" ht="43.5" customHeight="1">
      <c r="A61" s="1"/>
      <c r="B61" s="20"/>
      <c r="C61" s="68" t="s">
        <v>114</v>
      </c>
      <c r="D61" s="69">
        <f t="shared" si="8"/>
        <v>100000</v>
      </c>
      <c r="E61" s="70"/>
      <c r="F61" s="69">
        <f t="shared" si="6"/>
        <v>100000</v>
      </c>
      <c r="G61" s="67">
        <v>100000</v>
      </c>
      <c r="H61" s="22"/>
      <c r="I61" s="44">
        <f t="shared" si="9"/>
        <v>0</v>
      </c>
      <c r="J61" s="63" t="e">
        <f t="shared" si="10"/>
        <v>#DIV/0!</v>
      </c>
      <c r="L61" s="73">
        <f t="shared" si="11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7"/>
        <v>0</v>
      </c>
    </row>
    <row r="62" spans="1:26" ht="137.25" customHeight="1">
      <c r="A62" s="1"/>
      <c r="B62" s="20"/>
      <c r="C62" s="68" t="s">
        <v>115</v>
      </c>
      <c r="D62" s="69">
        <f t="shared" si="8"/>
        <v>210000</v>
      </c>
      <c r="E62" s="70"/>
      <c r="F62" s="69">
        <f t="shared" si="6"/>
        <v>210000</v>
      </c>
      <c r="G62" s="67">
        <v>210000</v>
      </c>
      <c r="H62" s="22"/>
      <c r="I62" s="44">
        <f t="shared" si="9"/>
        <v>0</v>
      </c>
      <c r="J62" s="63" t="e">
        <f t="shared" si="10"/>
        <v>#DIV/0!</v>
      </c>
      <c r="L62" s="73">
        <f t="shared" si="11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7"/>
        <v>0</v>
      </c>
    </row>
    <row r="63" spans="1:26" ht="43.5" customHeight="1">
      <c r="A63" s="1"/>
      <c r="B63" s="20"/>
      <c r="C63" s="68" t="s">
        <v>116</v>
      </c>
      <c r="D63" s="69">
        <f t="shared" si="8"/>
        <v>460000</v>
      </c>
      <c r="E63" s="70"/>
      <c r="F63" s="69">
        <f t="shared" si="6"/>
        <v>460000</v>
      </c>
      <c r="G63" s="67">
        <v>460000</v>
      </c>
      <c r="H63" s="22"/>
      <c r="I63" s="44">
        <f t="shared" si="9"/>
        <v>0</v>
      </c>
      <c r="J63" s="63" t="e">
        <f t="shared" si="10"/>
        <v>#DIV/0!</v>
      </c>
      <c r="L63" s="73">
        <f t="shared" si="11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7"/>
        <v>0</v>
      </c>
    </row>
    <row r="64" spans="1:26" ht="26.25" customHeight="1">
      <c r="A64" s="1"/>
      <c r="B64" s="20"/>
      <c r="C64" s="68" t="s">
        <v>117</v>
      </c>
      <c r="D64" s="69">
        <f t="shared" si="8"/>
        <v>150000</v>
      </c>
      <c r="E64" s="70"/>
      <c r="F64" s="69">
        <f t="shared" si="6"/>
        <v>150000</v>
      </c>
      <c r="G64" s="67">
        <v>150000</v>
      </c>
      <c r="H64" s="22"/>
      <c r="I64" s="44">
        <f t="shared" si="9"/>
        <v>0</v>
      </c>
      <c r="J64" s="63" t="e">
        <f t="shared" si="10"/>
        <v>#DIV/0!</v>
      </c>
      <c r="L64" s="73">
        <f t="shared" si="11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7"/>
        <v>0</v>
      </c>
    </row>
    <row r="65" spans="1:26" ht="26.25" customHeight="1">
      <c r="A65" s="1"/>
      <c r="B65" s="20"/>
      <c r="C65" s="68" t="s">
        <v>118</v>
      </c>
      <c r="D65" s="69">
        <f t="shared" si="8"/>
        <v>220000</v>
      </c>
      <c r="E65" s="70"/>
      <c r="F65" s="69">
        <f t="shared" si="6"/>
        <v>220000</v>
      </c>
      <c r="G65" s="67">
        <v>220000</v>
      </c>
      <c r="H65" s="22"/>
      <c r="I65" s="44">
        <f t="shared" si="9"/>
        <v>0</v>
      </c>
      <c r="J65" s="63">
        <f t="shared" si="10"/>
        <v>0</v>
      </c>
      <c r="L65" s="73">
        <f t="shared" si="11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7"/>
        <v>0</v>
      </c>
    </row>
    <row r="66" spans="1:26" ht="26.25" customHeight="1">
      <c r="A66" s="1"/>
      <c r="B66" s="20"/>
      <c r="C66" s="68" t="s">
        <v>119</v>
      </c>
      <c r="D66" s="69">
        <f t="shared" si="8"/>
        <v>127000</v>
      </c>
      <c r="E66" s="70"/>
      <c r="F66" s="69">
        <f t="shared" si="6"/>
        <v>127000</v>
      </c>
      <c r="G66" s="67">
        <v>127000</v>
      </c>
      <c r="H66" s="22"/>
      <c r="I66" s="44">
        <f t="shared" si="9"/>
        <v>0</v>
      </c>
      <c r="J66" s="63">
        <f t="shared" si="10"/>
        <v>0</v>
      </c>
      <c r="L66" s="73">
        <f t="shared" si="11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7"/>
        <v>0</v>
      </c>
    </row>
    <row r="67" spans="1:26" ht="43.5" customHeight="1">
      <c r="A67" s="1"/>
      <c r="B67" s="20"/>
      <c r="C67" s="68" t="s">
        <v>120</v>
      </c>
      <c r="D67" s="69">
        <f t="shared" si="8"/>
        <v>240000</v>
      </c>
      <c r="E67" s="70"/>
      <c r="F67" s="69">
        <f t="shared" si="6"/>
        <v>240000</v>
      </c>
      <c r="G67" s="67">
        <v>240000</v>
      </c>
      <c r="H67" s="22"/>
      <c r="I67" s="44">
        <f t="shared" si="9"/>
        <v>0</v>
      </c>
      <c r="J67" s="63">
        <f t="shared" si="10"/>
        <v>0</v>
      </c>
      <c r="L67" s="73">
        <f t="shared" si="11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7"/>
        <v>0</v>
      </c>
    </row>
    <row r="68" spans="1:26" ht="26.25" customHeight="1">
      <c r="A68" s="1"/>
      <c r="B68" s="20"/>
      <c r="C68" s="68" t="s">
        <v>121</v>
      </c>
      <c r="D68" s="69">
        <f t="shared" si="8"/>
        <v>1650000</v>
      </c>
      <c r="E68" s="70"/>
      <c r="F68" s="69">
        <f t="shared" si="6"/>
        <v>1650000</v>
      </c>
      <c r="G68" s="67">
        <v>1650000</v>
      </c>
      <c r="H68" s="22"/>
      <c r="I68" s="44">
        <f t="shared" si="9"/>
        <v>0</v>
      </c>
      <c r="J68" s="63">
        <f t="shared" si="10"/>
        <v>0</v>
      </c>
      <c r="L68" s="73">
        <f t="shared" si="11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7"/>
        <v>0</v>
      </c>
    </row>
    <row r="69" spans="1:26" ht="26.25" customHeight="1">
      <c r="A69" s="1"/>
      <c r="B69" s="20"/>
      <c r="C69" s="68" t="s">
        <v>122</v>
      </c>
      <c r="D69" s="69">
        <f t="shared" si="8"/>
        <v>480000</v>
      </c>
      <c r="E69" s="70"/>
      <c r="F69" s="69">
        <f t="shared" si="6"/>
        <v>480000</v>
      </c>
      <c r="G69" s="67">
        <v>480000</v>
      </c>
      <c r="H69" s="22"/>
      <c r="I69" s="44">
        <f t="shared" si="9"/>
        <v>0</v>
      </c>
      <c r="J69" s="63">
        <f t="shared" si="10"/>
        <v>0</v>
      </c>
      <c r="L69" s="73">
        <f t="shared" si="11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7"/>
        <v>0</v>
      </c>
    </row>
    <row r="70" spans="1:26" ht="41.25" customHeight="1">
      <c r="A70" s="1"/>
      <c r="B70" s="20"/>
      <c r="C70" s="68" t="s">
        <v>123</v>
      </c>
      <c r="D70" s="69">
        <f t="shared" si="8"/>
        <v>394000</v>
      </c>
      <c r="E70" s="70"/>
      <c r="F70" s="69">
        <f t="shared" si="6"/>
        <v>394000</v>
      </c>
      <c r="G70" s="67">
        <v>394000</v>
      </c>
      <c r="H70" s="22"/>
      <c r="I70" s="44">
        <f t="shared" si="9"/>
        <v>0</v>
      </c>
      <c r="J70" s="63">
        <f t="shared" si="10"/>
        <v>0</v>
      </c>
      <c r="L70" s="73">
        <f t="shared" si="11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7"/>
        <v>0</v>
      </c>
    </row>
    <row r="71" spans="1:26" ht="26.25" customHeight="1">
      <c r="A71" s="1"/>
      <c r="B71" s="20"/>
      <c r="C71" s="68" t="s">
        <v>124</v>
      </c>
      <c r="D71" s="69">
        <f t="shared" si="8"/>
        <v>357000</v>
      </c>
      <c r="E71" s="70"/>
      <c r="F71" s="69">
        <f t="shared" si="6"/>
        <v>357000</v>
      </c>
      <c r="G71" s="67">
        <v>357000</v>
      </c>
      <c r="H71" s="22"/>
      <c r="I71" s="44">
        <f t="shared" si="9"/>
        <v>0</v>
      </c>
      <c r="J71" s="63">
        <f t="shared" si="10"/>
        <v>0</v>
      </c>
      <c r="L71" s="73">
        <f t="shared" si="11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7"/>
        <v>0</v>
      </c>
    </row>
    <row r="72" spans="1:26" ht="26.25" customHeight="1">
      <c r="A72" s="1"/>
      <c r="B72" s="20"/>
      <c r="C72" s="68" t="s">
        <v>125</v>
      </c>
      <c r="D72" s="69">
        <f t="shared" si="8"/>
        <v>116000</v>
      </c>
      <c r="E72" s="70"/>
      <c r="F72" s="69">
        <f t="shared" si="6"/>
        <v>116000</v>
      </c>
      <c r="G72" s="67">
        <v>116000</v>
      </c>
      <c r="H72" s="22"/>
      <c r="I72" s="44">
        <f t="shared" si="9"/>
        <v>0</v>
      </c>
      <c r="J72" s="63">
        <f t="shared" si="10"/>
        <v>0</v>
      </c>
      <c r="L72" s="73">
        <f t="shared" si="11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7"/>
        <v>0</v>
      </c>
    </row>
    <row r="73" spans="1:26" ht="26.25" customHeight="1">
      <c r="A73" s="1"/>
      <c r="B73" s="20"/>
      <c r="C73" s="68" t="s">
        <v>126</v>
      </c>
      <c r="D73" s="69">
        <f t="shared" si="8"/>
        <v>116000</v>
      </c>
      <c r="E73" s="70"/>
      <c r="F73" s="69">
        <f t="shared" si="6"/>
        <v>116000</v>
      </c>
      <c r="G73" s="67">
        <v>116000</v>
      </c>
      <c r="H73" s="22"/>
      <c r="I73" s="44">
        <f t="shared" si="9"/>
        <v>0</v>
      </c>
      <c r="J73" s="63">
        <f t="shared" si="10"/>
        <v>0</v>
      </c>
      <c r="L73" s="73">
        <f t="shared" si="11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7"/>
        <v>0</v>
      </c>
    </row>
    <row r="74" spans="1:26" ht="26.25" customHeight="1">
      <c r="A74" s="1"/>
      <c r="B74" s="20"/>
      <c r="C74" s="68" t="s">
        <v>127</v>
      </c>
      <c r="D74" s="69">
        <f t="shared" si="8"/>
        <v>50000</v>
      </c>
      <c r="E74" s="70"/>
      <c r="F74" s="69">
        <f t="shared" si="6"/>
        <v>50000</v>
      </c>
      <c r="G74" s="67">
        <v>50000</v>
      </c>
      <c r="H74" s="22"/>
      <c r="I74" s="44">
        <f t="shared" si="9"/>
        <v>0</v>
      </c>
      <c r="J74" s="63">
        <f t="shared" si="10"/>
        <v>0</v>
      </c>
      <c r="L74" s="73">
        <f t="shared" si="11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7"/>
        <v>0</v>
      </c>
    </row>
    <row r="75" spans="1:26" ht="26.25" customHeight="1">
      <c r="A75" s="1"/>
      <c r="B75" s="20"/>
      <c r="C75" s="68" t="s">
        <v>128</v>
      </c>
      <c r="D75" s="69">
        <f t="shared" si="8"/>
        <v>116000</v>
      </c>
      <c r="E75" s="70"/>
      <c r="F75" s="69">
        <f t="shared" si="6"/>
        <v>116000</v>
      </c>
      <c r="G75" s="67">
        <v>116000</v>
      </c>
      <c r="H75" s="22"/>
      <c r="I75" s="44">
        <f t="shared" si="9"/>
        <v>0</v>
      </c>
      <c r="J75" s="63">
        <f t="shared" si="10"/>
        <v>0</v>
      </c>
      <c r="L75" s="73">
        <f t="shared" si="11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7"/>
        <v>0</v>
      </c>
    </row>
    <row r="76" spans="1:26" ht="26.25" customHeight="1">
      <c r="A76" s="1"/>
      <c r="B76" s="20"/>
      <c r="C76" s="68" t="s">
        <v>129</v>
      </c>
      <c r="D76" s="69">
        <f t="shared" si="8"/>
        <v>263000</v>
      </c>
      <c r="E76" s="70"/>
      <c r="F76" s="69">
        <f t="shared" si="6"/>
        <v>263000</v>
      </c>
      <c r="G76" s="67">
        <v>263000</v>
      </c>
      <c r="H76" s="22"/>
      <c r="I76" s="44">
        <f t="shared" si="9"/>
        <v>0</v>
      </c>
      <c r="J76" s="63">
        <f t="shared" si="10"/>
        <v>0</v>
      </c>
      <c r="L76" s="73">
        <f t="shared" si="11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7"/>
        <v>0</v>
      </c>
    </row>
    <row r="77" spans="1:26" ht="26.25" customHeight="1">
      <c r="A77" s="1"/>
      <c r="B77" s="20"/>
      <c r="C77" s="68" t="s">
        <v>130</v>
      </c>
      <c r="D77" s="69">
        <f t="shared" si="8"/>
        <v>118000</v>
      </c>
      <c r="E77" s="70"/>
      <c r="F77" s="69">
        <f t="shared" si="6"/>
        <v>118000</v>
      </c>
      <c r="G77" s="67">
        <v>118000</v>
      </c>
      <c r="H77" s="22"/>
      <c r="I77" s="44">
        <f t="shared" si="9"/>
        <v>0</v>
      </c>
      <c r="J77" s="63">
        <f t="shared" si="10"/>
        <v>0</v>
      </c>
      <c r="L77" s="73">
        <f t="shared" si="11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7"/>
        <v>0</v>
      </c>
    </row>
    <row r="78" spans="1:26" ht="26.25" customHeight="1">
      <c r="A78" s="1"/>
      <c r="B78" s="20"/>
      <c r="C78" s="68" t="s">
        <v>131</v>
      </c>
      <c r="D78" s="69">
        <f t="shared" si="8"/>
        <v>232000</v>
      </c>
      <c r="E78" s="70"/>
      <c r="F78" s="69">
        <f t="shared" si="6"/>
        <v>232000</v>
      </c>
      <c r="G78" s="67">
        <v>232000</v>
      </c>
      <c r="H78" s="22"/>
      <c r="I78" s="44">
        <f t="shared" si="9"/>
        <v>0</v>
      </c>
      <c r="J78" s="63">
        <f t="shared" si="10"/>
        <v>0</v>
      </c>
      <c r="L78" s="73">
        <f t="shared" si="11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7"/>
        <v>0</v>
      </c>
    </row>
    <row r="79" spans="1:26" ht="26.25" customHeight="1">
      <c r="A79" s="1"/>
      <c r="B79" s="20"/>
      <c r="C79" s="68" t="s">
        <v>132</v>
      </c>
      <c r="D79" s="69">
        <f t="shared" si="8"/>
        <v>82000</v>
      </c>
      <c r="E79" s="70"/>
      <c r="F79" s="69">
        <f t="shared" si="6"/>
        <v>82000</v>
      </c>
      <c r="G79" s="67">
        <v>82000</v>
      </c>
      <c r="H79" s="22"/>
      <c r="I79" s="44">
        <f t="shared" si="9"/>
        <v>0</v>
      </c>
      <c r="J79" s="63" t="e">
        <f t="shared" si="10"/>
        <v>#DIV/0!</v>
      </c>
      <c r="L79" s="73">
        <f t="shared" si="11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7"/>
        <v>0</v>
      </c>
    </row>
    <row r="80" spans="1:26" ht="26.25" customHeight="1">
      <c r="A80" s="1"/>
      <c r="B80" s="20"/>
      <c r="C80" s="68" t="s">
        <v>133</v>
      </c>
      <c r="D80" s="69">
        <f t="shared" si="8"/>
        <v>150000</v>
      </c>
      <c r="E80" s="70"/>
      <c r="F80" s="69">
        <f t="shared" si="6"/>
        <v>150000</v>
      </c>
      <c r="G80" s="67">
        <v>150000</v>
      </c>
      <c r="H80" s="22"/>
      <c r="I80" s="44">
        <f t="shared" si="9"/>
        <v>0</v>
      </c>
      <c r="J80" s="63">
        <f t="shared" si="10"/>
        <v>0</v>
      </c>
      <c r="L80" s="73">
        <f t="shared" si="11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7"/>
        <v>0</v>
      </c>
    </row>
    <row r="81" spans="1:26" ht="26.25" customHeight="1">
      <c r="A81" s="1"/>
      <c r="B81" s="20"/>
      <c r="C81" s="68" t="s">
        <v>134</v>
      </c>
      <c r="D81" s="69">
        <f t="shared" si="8"/>
        <v>350000</v>
      </c>
      <c r="E81" s="70"/>
      <c r="F81" s="69">
        <f t="shared" si="6"/>
        <v>350000</v>
      </c>
      <c r="G81" s="67">
        <v>350000</v>
      </c>
      <c r="H81" s="22"/>
      <c r="I81" s="44">
        <f t="shared" si="9"/>
        <v>0</v>
      </c>
      <c r="J81" s="63">
        <f t="shared" si="10"/>
        <v>0</v>
      </c>
      <c r="L81" s="73">
        <f t="shared" si="11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7"/>
        <v>0</v>
      </c>
    </row>
    <row r="82" spans="1:26" ht="26.25" customHeight="1">
      <c r="A82" s="1"/>
      <c r="B82" s="20"/>
      <c r="C82" s="68" t="s">
        <v>135</v>
      </c>
      <c r="D82" s="69">
        <f t="shared" si="8"/>
        <v>130000</v>
      </c>
      <c r="E82" s="70"/>
      <c r="F82" s="69">
        <f t="shared" si="6"/>
        <v>130000</v>
      </c>
      <c r="G82" s="67">
        <v>130000</v>
      </c>
      <c r="H82" s="22"/>
      <c r="I82" s="44">
        <f t="shared" si="9"/>
        <v>0</v>
      </c>
      <c r="J82" s="63">
        <f t="shared" si="10"/>
        <v>0</v>
      </c>
      <c r="L82" s="73">
        <f t="shared" si="11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7"/>
        <v>0</v>
      </c>
    </row>
    <row r="83" spans="1:26" ht="26.25" customHeight="1">
      <c r="A83" s="1"/>
      <c r="B83" s="20"/>
      <c r="C83" s="68" t="s">
        <v>136</v>
      </c>
      <c r="D83" s="69">
        <f t="shared" si="8"/>
        <v>133000</v>
      </c>
      <c r="E83" s="70"/>
      <c r="F83" s="69">
        <f t="shared" si="6"/>
        <v>133000</v>
      </c>
      <c r="G83" s="67">
        <v>133000</v>
      </c>
      <c r="H83" s="22"/>
      <c r="I83" s="44">
        <f t="shared" si="9"/>
        <v>0</v>
      </c>
      <c r="J83" s="63">
        <f t="shared" si="10"/>
        <v>0</v>
      </c>
      <c r="L83" s="73">
        <f t="shared" si="11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7"/>
        <v>0</v>
      </c>
    </row>
    <row r="84" spans="1:26" ht="26.25" customHeight="1">
      <c r="A84" s="1"/>
      <c r="B84" s="20"/>
      <c r="C84" s="68" t="s">
        <v>137</v>
      </c>
      <c r="D84" s="69">
        <f t="shared" si="8"/>
        <v>133000</v>
      </c>
      <c r="E84" s="70"/>
      <c r="F84" s="69">
        <f t="shared" si="6"/>
        <v>133000</v>
      </c>
      <c r="G84" s="67">
        <v>133000</v>
      </c>
      <c r="H84" s="22"/>
      <c r="I84" s="44">
        <f t="shared" si="9"/>
        <v>0</v>
      </c>
      <c r="J84" s="63">
        <f t="shared" si="10"/>
        <v>0</v>
      </c>
      <c r="L84" s="73">
        <f t="shared" si="11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7"/>
        <v>0</v>
      </c>
    </row>
    <row r="85" spans="1:26" ht="26.25" customHeight="1">
      <c r="A85" s="1"/>
      <c r="B85" s="20"/>
      <c r="C85" s="68" t="s">
        <v>138</v>
      </c>
      <c r="D85" s="69">
        <f t="shared" si="8"/>
        <v>116000</v>
      </c>
      <c r="E85" s="70"/>
      <c r="F85" s="69">
        <f t="shared" si="6"/>
        <v>116000</v>
      </c>
      <c r="G85" s="67">
        <v>116000</v>
      </c>
      <c r="H85" s="22"/>
      <c r="I85" s="44">
        <f t="shared" si="9"/>
        <v>0</v>
      </c>
      <c r="J85" s="63">
        <f t="shared" si="10"/>
        <v>0</v>
      </c>
      <c r="L85" s="73">
        <f t="shared" si="11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7"/>
        <v>0</v>
      </c>
    </row>
    <row r="86" spans="1:26" ht="26.25" customHeight="1">
      <c r="A86" s="1"/>
      <c r="B86" s="20"/>
      <c r="C86" s="68" t="s">
        <v>139</v>
      </c>
      <c r="D86" s="69">
        <f t="shared" si="8"/>
        <v>180000</v>
      </c>
      <c r="E86" s="70"/>
      <c r="F86" s="69">
        <f t="shared" si="6"/>
        <v>180000</v>
      </c>
      <c r="G86" s="67">
        <v>180000</v>
      </c>
      <c r="H86" s="22"/>
      <c r="I86" s="44">
        <f t="shared" si="9"/>
        <v>0</v>
      </c>
      <c r="J86" s="63">
        <f t="shared" si="10"/>
        <v>0</v>
      </c>
      <c r="L86" s="73">
        <f t="shared" si="11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7"/>
        <v>0</v>
      </c>
    </row>
    <row r="87" spans="1:26" ht="26.25" customHeight="1">
      <c r="A87" s="1"/>
      <c r="B87" s="20"/>
      <c r="C87" s="68" t="s">
        <v>140</v>
      </c>
      <c r="D87" s="69">
        <f t="shared" si="8"/>
        <v>106000</v>
      </c>
      <c r="E87" s="70"/>
      <c r="F87" s="69">
        <f t="shared" si="6"/>
        <v>106000</v>
      </c>
      <c r="G87" s="67">
        <v>106000</v>
      </c>
      <c r="H87" s="22"/>
      <c r="I87" s="44">
        <f t="shared" si="9"/>
        <v>0</v>
      </c>
      <c r="J87" s="63">
        <f t="shared" si="10"/>
        <v>0</v>
      </c>
      <c r="L87" s="73">
        <f t="shared" si="11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7"/>
        <v>0</v>
      </c>
    </row>
    <row r="88" spans="1:26" ht="26.25" customHeight="1">
      <c r="A88" s="1"/>
      <c r="B88" s="20"/>
      <c r="C88" s="68" t="s">
        <v>141</v>
      </c>
      <c r="D88" s="69">
        <f t="shared" si="8"/>
        <v>116000</v>
      </c>
      <c r="E88" s="70"/>
      <c r="F88" s="69">
        <f t="shared" si="6"/>
        <v>116000</v>
      </c>
      <c r="G88" s="67">
        <v>116000</v>
      </c>
      <c r="H88" s="22"/>
      <c r="I88" s="44">
        <f t="shared" si="9"/>
        <v>0</v>
      </c>
      <c r="J88" s="63">
        <f t="shared" si="10"/>
        <v>0</v>
      </c>
      <c r="L88" s="73">
        <f t="shared" si="11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7"/>
        <v>0</v>
      </c>
    </row>
    <row r="89" spans="1:26" ht="26.25" customHeight="1">
      <c r="A89" s="1"/>
      <c r="B89" s="20"/>
      <c r="C89" s="68" t="s">
        <v>142</v>
      </c>
      <c r="D89" s="69">
        <f t="shared" si="8"/>
        <v>116000</v>
      </c>
      <c r="E89" s="70"/>
      <c r="F89" s="69">
        <f t="shared" si="6"/>
        <v>116000</v>
      </c>
      <c r="G89" s="67">
        <v>116000</v>
      </c>
      <c r="H89" s="22"/>
      <c r="I89" s="44">
        <f t="shared" si="9"/>
        <v>0</v>
      </c>
      <c r="J89" s="63">
        <f t="shared" si="10"/>
        <v>0</v>
      </c>
      <c r="L89" s="73">
        <f t="shared" si="11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7"/>
        <v>0</v>
      </c>
    </row>
    <row r="90" spans="1:26" ht="26.25" customHeight="1">
      <c r="A90" s="1"/>
      <c r="B90" s="20"/>
      <c r="C90" s="68" t="s">
        <v>143</v>
      </c>
      <c r="D90" s="69">
        <f t="shared" si="8"/>
        <v>232000</v>
      </c>
      <c r="E90" s="70"/>
      <c r="F90" s="69">
        <f>G90</f>
        <v>232000</v>
      </c>
      <c r="G90" s="67">
        <v>232000</v>
      </c>
      <c r="H90" s="22"/>
      <c r="I90" s="44">
        <f t="shared" si="9"/>
        <v>0</v>
      </c>
      <c r="J90" s="63">
        <f t="shared" si="10"/>
        <v>0</v>
      </c>
      <c r="L90" s="73">
        <f t="shared" si="11"/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7"/>
        <v>0</v>
      </c>
    </row>
    <row r="91" spans="1:26" ht="26.25" customHeight="1">
      <c r="A91" s="1"/>
      <c r="B91" s="20"/>
      <c r="C91" s="68" t="s">
        <v>144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9"/>
        <v>0</v>
      </c>
      <c r="J91" s="63">
        <f t="shared" si="10"/>
        <v>0</v>
      </c>
      <c r="L91" s="73">
        <f t="shared" si="11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3" ref="Z91:Z139">Y91-D91</f>
        <v>0</v>
      </c>
    </row>
    <row r="92" spans="1:26" ht="26.25" customHeight="1">
      <c r="A92" s="1"/>
      <c r="B92" s="20"/>
      <c r="C92" s="68" t="s">
        <v>145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4" ref="I92:I138">H92/D92*100</f>
        <v>0</v>
      </c>
      <c r="J92" s="63">
        <f aca="true" t="shared" si="15" ref="J92:J138">H92/(N92+O92+P92)*100</f>
        <v>0</v>
      </c>
      <c r="L92" s="73">
        <f aca="true" t="shared" si="16" ref="L92:L138">H92-(M92+N92+O92+P92)</f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3"/>
        <v>0</v>
      </c>
    </row>
    <row r="93" spans="1:26" ht="45" customHeight="1">
      <c r="A93" s="1"/>
      <c r="B93" s="20"/>
      <c r="C93" s="56" t="s">
        <v>47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4"/>
        <v>0</v>
      </c>
      <c r="J93" s="63">
        <f t="shared" si="15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3"/>
        <v>0</v>
      </c>
    </row>
    <row r="94" spans="1:26" ht="22.5" customHeight="1">
      <c r="A94" s="1"/>
      <c r="B94" s="20"/>
      <c r="C94" s="68" t="s">
        <v>146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4"/>
        <v>0</v>
      </c>
      <c r="J94" s="63">
        <f t="shared" si="15"/>
        <v>0</v>
      </c>
      <c r="L94" s="73">
        <f t="shared" si="16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3"/>
        <v>0</v>
      </c>
    </row>
    <row r="95" spans="1:26" ht="24" customHeight="1">
      <c r="A95" s="1"/>
      <c r="B95" s="20"/>
      <c r="C95" s="68" t="s">
        <v>147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4"/>
        <v>0</v>
      </c>
      <c r="J95" s="63">
        <f t="shared" si="15"/>
        <v>0</v>
      </c>
      <c r="L95" s="73">
        <f t="shared" si="16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3"/>
        <v>0</v>
      </c>
    </row>
    <row r="96" spans="1:26" ht="47.25" customHeight="1">
      <c r="A96" s="1"/>
      <c r="B96" s="20"/>
      <c r="C96" s="56" t="s">
        <v>46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4"/>
        <v>0</v>
      </c>
      <c r="J96" s="63">
        <f t="shared" si="15"/>
        <v>0</v>
      </c>
      <c r="L96" s="73">
        <f t="shared" si="16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3"/>
        <v>0</v>
      </c>
    </row>
    <row r="97" spans="1:26" ht="25.5" customHeight="1">
      <c r="A97" s="1"/>
      <c r="B97" s="20"/>
      <c r="C97" s="68" t="s">
        <v>148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4"/>
        <v>0</v>
      </c>
      <c r="J97" s="63">
        <f t="shared" si="15"/>
        <v>0</v>
      </c>
      <c r="L97" s="73">
        <f t="shared" si="16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3"/>
        <v>0</v>
      </c>
    </row>
    <row r="98" spans="1:26" ht="45" customHeight="1">
      <c r="A98" s="1"/>
      <c r="B98" s="20"/>
      <c r="C98" s="68" t="s">
        <v>149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4"/>
        <v>0</v>
      </c>
      <c r="J98" s="63">
        <f t="shared" si="15"/>
        <v>0</v>
      </c>
      <c r="L98" s="73">
        <f t="shared" si="16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3"/>
        <v>0</v>
      </c>
    </row>
    <row r="99" spans="1:26" ht="24" customHeight="1">
      <c r="A99" s="1"/>
      <c r="B99" s="20"/>
      <c r="C99" s="68" t="s">
        <v>150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4"/>
        <v>0</v>
      </c>
      <c r="J99" s="63">
        <f t="shared" si="15"/>
        <v>0</v>
      </c>
      <c r="L99" s="73">
        <f t="shared" si="16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3"/>
        <v>0</v>
      </c>
    </row>
    <row r="100" spans="1:26" ht="25.5" customHeight="1">
      <c r="A100" s="1"/>
      <c r="B100" s="20"/>
      <c r="C100" s="68" t="s">
        <v>151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4"/>
        <v>0</v>
      </c>
      <c r="J100" s="63">
        <f t="shared" si="15"/>
        <v>0</v>
      </c>
      <c r="L100" s="73">
        <f t="shared" si="16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3"/>
        <v>0</v>
      </c>
    </row>
    <row r="101" spans="1:26" ht="25.5" customHeight="1">
      <c r="A101" s="1"/>
      <c r="B101" s="20"/>
      <c r="C101" s="68" t="s">
        <v>152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4"/>
        <v>0</v>
      </c>
      <c r="J101" s="63">
        <f t="shared" si="15"/>
        <v>0</v>
      </c>
      <c r="L101" s="73">
        <f t="shared" si="16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3"/>
        <v>0</v>
      </c>
    </row>
    <row r="102" spans="1:26" ht="27" customHeight="1">
      <c r="A102" s="1"/>
      <c r="B102" s="20"/>
      <c r="C102" s="68" t="s">
        <v>153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</f>
        <v>32000</v>
      </c>
      <c r="I102" s="42">
        <f t="shared" si="14"/>
        <v>4.172099087353325</v>
      </c>
      <c r="J102" s="63">
        <f t="shared" si="15"/>
        <v>41.720990873533246</v>
      </c>
      <c r="L102" s="73">
        <f t="shared" si="16"/>
        <v>-44700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3"/>
        <v>0</v>
      </c>
    </row>
    <row r="103" spans="1:26" ht="25.5" customHeight="1">
      <c r="A103" s="1"/>
      <c r="B103" s="20"/>
      <c r="C103" s="68" t="s">
        <v>154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</f>
        <v>28000</v>
      </c>
      <c r="I103" s="42">
        <f t="shared" si="14"/>
        <v>2.8600612870275794</v>
      </c>
      <c r="J103" s="63">
        <f t="shared" si="15"/>
        <v>28.600612870275793</v>
      </c>
      <c r="L103" s="73">
        <f t="shared" si="16"/>
        <v>-69900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3"/>
        <v>0</v>
      </c>
    </row>
    <row r="104" spans="1:26" ht="27" customHeight="1">
      <c r="A104" s="1"/>
      <c r="B104" s="20"/>
      <c r="C104" s="68" t="s">
        <v>155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4"/>
        <v>0</v>
      </c>
      <c r="J104" s="63">
        <f t="shared" si="15"/>
        <v>0</v>
      </c>
      <c r="L104" s="73">
        <f t="shared" si="16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3"/>
        <v>0</v>
      </c>
    </row>
    <row r="105" spans="1:26" ht="43.5" customHeight="1">
      <c r="A105" s="1"/>
      <c r="B105" s="20"/>
      <c r="C105" s="56" t="s">
        <v>44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4"/>
        <v>0</v>
      </c>
      <c r="J105" s="63">
        <f t="shared" si="15"/>
        <v>0</v>
      </c>
      <c r="L105" s="73">
        <f t="shared" si="16"/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3"/>
        <v>0</v>
      </c>
    </row>
    <row r="106" spans="1:26" ht="20.25" customHeight="1">
      <c r="A106" s="1"/>
      <c r="B106" s="20"/>
      <c r="C106" s="68" t="s">
        <v>156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4"/>
        <v>3.5833333333333335</v>
      </c>
      <c r="J106" s="63">
        <f t="shared" si="15"/>
        <v>35.833333333333336</v>
      </c>
      <c r="L106" s="73">
        <f t="shared" si="16"/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3"/>
        <v>0</v>
      </c>
    </row>
    <row r="107" spans="1:26" ht="27" customHeight="1">
      <c r="A107" s="1"/>
      <c r="B107" s="20"/>
      <c r="C107" s="68" t="s">
        <v>157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4"/>
        <v>0</v>
      </c>
      <c r="J107" s="63">
        <f t="shared" si="15"/>
        <v>0</v>
      </c>
      <c r="L107" s="73">
        <f t="shared" si="16"/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3"/>
        <v>0</v>
      </c>
    </row>
    <row r="108" spans="1:26" ht="25.5" customHeight="1">
      <c r="A108" s="1"/>
      <c r="B108" s="20"/>
      <c r="C108" s="68" t="s">
        <v>158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4"/>
        <v>47.80530204259018</v>
      </c>
      <c r="J108" s="63">
        <f t="shared" si="15"/>
        <v>100</v>
      </c>
      <c r="L108" s="73">
        <f t="shared" si="16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3"/>
        <v>0</v>
      </c>
    </row>
    <row r="109" spans="1:26" ht="25.5" customHeight="1">
      <c r="A109" s="1"/>
      <c r="B109" s="20"/>
      <c r="C109" s="68" t="s">
        <v>159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</f>
        <v>33000</v>
      </c>
      <c r="I109" s="42">
        <f t="shared" si="14"/>
        <v>4.3024771838331155</v>
      </c>
      <c r="J109" s="63">
        <f t="shared" si="15"/>
        <v>5.378096479791395</v>
      </c>
      <c r="L109" s="73">
        <f t="shared" si="16"/>
        <v>-580600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3"/>
        <v>0</v>
      </c>
    </row>
    <row r="110" spans="1:26" ht="27" customHeight="1">
      <c r="A110" s="1"/>
      <c r="B110" s="20"/>
      <c r="C110" s="68" t="s">
        <v>160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</f>
        <v>67000</v>
      </c>
      <c r="I110" s="42">
        <f t="shared" si="14"/>
        <v>18.256130790190735</v>
      </c>
      <c r="J110" s="63">
        <f t="shared" si="15"/>
        <v>56.779661016949156</v>
      </c>
      <c r="L110" s="73">
        <f t="shared" si="16"/>
        <v>-51000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3"/>
        <v>0</v>
      </c>
    </row>
    <row r="111" spans="1:26" ht="28.5" customHeight="1">
      <c r="A111" s="1"/>
      <c r="B111" s="20"/>
      <c r="C111" s="68" t="s">
        <v>161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</f>
        <v>21000</v>
      </c>
      <c r="I111" s="42">
        <f t="shared" si="14"/>
        <v>2.727272727272727</v>
      </c>
      <c r="J111" s="63">
        <f t="shared" si="15"/>
        <v>47.72727272727273</v>
      </c>
      <c r="L111" s="73">
        <f t="shared" si="16"/>
        <v>-23000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3"/>
        <v>0</v>
      </c>
    </row>
    <row r="112" spans="1:26" ht="28.5" customHeight="1">
      <c r="A112" s="1"/>
      <c r="B112" s="20"/>
      <c r="C112" s="68" t="s">
        <v>162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4"/>
        <v>1.955671447196871</v>
      </c>
      <c r="J112" s="63">
        <f t="shared" si="15"/>
        <v>57.692307692307686</v>
      </c>
      <c r="L112" s="73">
        <f t="shared" si="16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3"/>
        <v>0</v>
      </c>
    </row>
    <row r="113" spans="1:26" ht="41.25" customHeight="1">
      <c r="A113" s="1"/>
      <c r="B113" s="20"/>
      <c r="C113" s="56" t="s">
        <v>45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4"/>
        <v>0</v>
      </c>
      <c r="J113" s="63">
        <f t="shared" si="15"/>
        <v>0</v>
      </c>
      <c r="L113" s="73">
        <f t="shared" si="16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3"/>
        <v>0</v>
      </c>
    </row>
    <row r="114" spans="1:26" ht="20.25" customHeight="1">
      <c r="A114" s="1"/>
      <c r="B114" s="20"/>
      <c r="C114" s="68" t="s">
        <v>163</v>
      </c>
      <c r="D114" s="69">
        <f aca="true" t="shared" si="22" ref="D114:D138">G114</f>
        <v>767000</v>
      </c>
      <c r="E114" s="70"/>
      <c r="F114" s="69">
        <f aca="true" t="shared" si="23" ref="F114:F138">G114</f>
        <v>767000</v>
      </c>
      <c r="G114" s="67">
        <v>767000</v>
      </c>
      <c r="H114" s="24"/>
      <c r="I114" s="44">
        <f t="shared" si="14"/>
        <v>0</v>
      </c>
      <c r="J114" s="63" t="e">
        <f t="shared" si="15"/>
        <v>#DIV/0!</v>
      </c>
      <c r="L114" s="73">
        <f t="shared" si="16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3"/>
        <v>0</v>
      </c>
    </row>
    <row r="115" spans="1:26" ht="21.75" customHeight="1">
      <c r="A115" s="1"/>
      <c r="B115" s="20"/>
      <c r="C115" s="68" t="s">
        <v>164</v>
      </c>
      <c r="D115" s="69">
        <f t="shared" si="22"/>
        <v>1473500</v>
      </c>
      <c r="E115" s="70"/>
      <c r="F115" s="69">
        <f t="shared" si="23"/>
        <v>1473500</v>
      </c>
      <c r="G115" s="67">
        <v>1473500</v>
      </c>
      <c r="H115" s="24"/>
      <c r="I115" s="44">
        <f t="shared" si="14"/>
        <v>0</v>
      </c>
      <c r="J115" s="63">
        <f t="shared" si="15"/>
        <v>0</v>
      </c>
      <c r="L115" s="73">
        <f t="shared" si="16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3"/>
        <v>0</v>
      </c>
    </row>
    <row r="116" spans="1:26" ht="27.75" customHeight="1">
      <c r="A116" s="1"/>
      <c r="B116" s="20"/>
      <c r="C116" s="68" t="s">
        <v>165</v>
      </c>
      <c r="D116" s="69">
        <f t="shared" si="22"/>
        <v>4555598</v>
      </c>
      <c r="E116" s="70"/>
      <c r="F116" s="69">
        <f t="shared" si="23"/>
        <v>4555598</v>
      </c>
      <c r="G116" s="67">
        <v>4555598</v>
      </c>
      <c r="H116" s="24">
        <f>1339880</f>
        <v>1339880</v>
      </c>
      <c r="I116" s="42">
        <f t="shared" si="14"/>
        <v>29.41172596879707</v>
      </c>
      <c r="J116" s="63">
        <f t="shared" si="15"/>
        <v>60.90363636363636</v>
      </c>
      <c r="L116" s="73">
        <f t="shared" si="16"/>
        <v>-860120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3"/>
        <v>0</v>
      </c>
    </row>
    <row r="117" spans="1:26" ht="31.5" customHeight="1">
      <c r="A117" s="1"/>
      <c r="B117" s="20"/>
      <c r="C117" s="68" t="s">
        <v>166</v>
      </c>
      <c r="D117" s="69">
        <f t="shared" si="22"/>
        <v>5206455</v>
      </c>
      <c r="E117" s="70"/>
      <c r="F117" s="69">
        <f t="shared" si="23"/>
        <v>5206455</v>
      </c>
      <c r="G117" s="67">
        <v>5206455</v>
      </c>
      <c r="H117" s="24">
        <f>2533359</f>
        <v>2533359</v>
      </c>
      <c r="I117" s="42">
        <f t="shared" si="14"/>
        <v>48.65804083584704</v>
      </c>
      <c r="J117" s="63">
        <f t="shared" si="15"/>
        <v>99.34741176470588</v>
      </c>
      <c r="L117" s="73">
        <f t="shared" si="16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3"/>
        <v>0</v>
      </c>
    </row>
    <row r="118" spans="1:26" ht="33" customHeight="1">
      <c r="A118" s="1"/>
      <c r="B118" s="20"/>
      <c r="C118" s="68" t="s">
        <v>167</v>
      </c>
      <c r="D118" s="69">
        <f t="shared" si="22"/>
        <v>4678629</v>
      </c>
      <c r="E118" s="70"/>
      <c r="F118" s="69">
        <f t="shared" si="23"/>
        <v>4678629</v>
      </c>
      <c r="G118" s="67">
        <v>4678629</v>
      </c>
      <c r="H118" s="24"/>
      <c r="I118" s="44">
        <f t="shared" si="14"/>
        <v>0</v>
      </c>
      <c r="J118" s="63" t="e">
        <f t="shared" si="15"/>
        <v>#DIV/0!</v>
      </c>
      <c r="L118" s="73">
        <f t="shared" si="16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3"/>
        <v>0</v>
      </c>
    </row>
    <row r="119" spans="1:26" ht="28.5" customHeight="1">
      <c r="A119" s="1"/>
      <c r="B119" s="20"/>
      <c r="C119" s="68" t="s">
        <v>168</v>
      </c>
      <c r="D119" s="69">
        <f t="shared" si="22"/>
        <v>367000</v>
      </c>
      <c r="E119" s="70"/>
      <c r="F119" s="69">
        <f t="shared" si="23"/>
        <v>367000</v>
      </c>
      <c r="G119" s="67">
        <v>367000</v>
      </c>
      <c r="H119" s="24">
        <f>34000</f>
        <v>34000</v>
      </c>
      <c r="I119" s="42">
        <f t="shared" si="14"/>
        <v>9.264305177111716</v>
      </c>
      <c r="J119" s="63">
        <f>H119/(N119+O119+P119)*100</f>
        <v>58.620689655172406</v>
      </c>
      <c r="L119" s="73">
        <f t="shared" si="16"/>
        <v>-24000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3"/>
        <v>0</v>
      </c>
    </row>
    <row r="120" spans="1:26" ht="28.5" customHeight="1">
      <c r="A120" s="1"/>
      <c r="B120" s="20"/>
      <c r="C120" s="68" t="s">
        <v>169</v>
      </c>
      <c r="D120" s="69">
        <f t="shared" si="22"/>
        <v>3829000</v>
      </c>
      <c r="E120" s="70"/>
      <c r="F120" s="69">
        <f t="shared" si="23"/>
        <v>3829000</v>
      </c>
      <c r="G120" s="67">
        <v>3829000</v>
      </c>
      <c r="H120" s="24"/>
      <c r="I120" s="44">
        <f t="shared" si="14"/>
        <v>0</v>
      </c>
      <c r="J120" s="63" t="e">
        <f t="shared" si="15"/>
        <v>#DIV/0!</v>
      </c>
      <c r="L120" s="73">
        <f t="shared" si="16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3"/>
        <v>0</v>
      </c>
    </row>
    <row r="121" spans="1:26" ht="24" customHeight="1">
      <c r="A121" s="1"/>
      <c r="B121" s="20"/>
      <c r="C121" s="68" t="s">
        <v>170</v>
      </c>
      <c r="D121" s="69">
        <f t="shared" si="22"/>
        <v>3700000</v>
      </c>
      <c r="E121" s="70"/>
      <c r="F121" s="69">
        <f t="shared" si="23"/>
        <v>3700000</v>
      </c>
      <c r="G121" s="67">
        <v>3700000</v>
      </c>
      <c r="H121" s="24">
        <f>1800000</f>
        <v>1800000</v>
      </c>
      <c r="I121" s="42">
        <f t="shared" si="14"/>
        <v>48.64864864864865</v>
      </c>
      <c r="J121" s="63">
        <f t="shared" si="15"/>
        <v>100</v>
      </c>
      <c r="L121" s="73">
        <f t="shared" si="16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3"/>
        <v>0</v>
      </c>
    </row>
    <row r="122" spans="1:26" ht="24" customHeight="1">
      <c r="A122" s="1"/>
      <c r="B122" s="20"/>
      <c r="C122" s="68" t="s">
        <v>171</v>
      </c>
      <c r="D122" s="69">
        <f t="shared" si="22"/>
        <v>400000</v>
      </c>
      <c r="E122" s="70"/>
      <c r="F122" s="69">
        <f t="shared" si="23"/>
        <v>400000</v>
      </c>
      <c r="G122" s="67">
        <v>400000</v>
      </c>
      <c r="H122" s="24"/>
      <c r="I122" s="44">
        <f t="shared" si="14"/>
        <v>0</v>
      </c>
      <c r="J122" s="63">
        <f t="shared" si="15"/>
        <v>0</v>
      </c>
      <c r="L122" s="73">
        <f t="shared" si="16"/>
        <v>-200000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3"/>
        <v>0</v>
      </c>
    </row>
    <row r="123" spans="1:26" ht="23.25" customHeight="1">
      <c r="A123" s="1"/>
      <c r="B123" s="20"/>
      <c r="C123" s="68" t="s">
        <v>172</v>
      </c>
      <c r="D123" s="69">
        <f t="shared" si="22"/>
        <v>117000</v>
      </c>
      <c r="E123" s="70"/>
      <c r="F123" s="69">
        <f t="shared" si="23"/>
        <v>117000</v>
      </c>
      <c r="G123" s="67">
        <v>117000</v>
      </c>
      <c r="H123" s="24"/>
      <c r="I123" s="44">
        <f t="shared" si="14"/>
        <v>0</v>
      </c>
      <c r="J123" s="63" t="e">
        <f t="shared" si="15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3"/>
        <v>0</v>
      </c>
    </row>
    <row r="124" spans="1:26" ht="25.5" customHeight="1">
      <c r="A124" s="1"/>
      <c r="B124" s="20"/>
      <c r="C124" s="68" t="s">
        <v>173</v>
      </c>
      <c r="D124" s="69">
        <f t="shared" si="22"/>
        <v>116000</v>
      </c>
      <c r="E124" s="70"/>
      <c r="F124" s="69">
        <f t="shared" si="23"/>
        <v>116000</v>
      </c>
      <c r="G124" s="67">
        <v>116000</v>
      </c>
      <c r="H124" s="24"/>
      <c r="I124" s="44">
        <f t="shared" si="14"/>
        <v>0</v>
      </c>
      <c r="J124" s="63" t="e">
        <f t="shared" si="15"/>
        <v>#DIV/0!</v>
      </c>
      <c r="L124" s="73">
        <f t="shared" si="16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3"/>
        <v>0</v>
      </c>
    </row>
    <row r="125" spans="1:26" ht="28.5" customHeight="1">
      <c r="A125" s="1"/>
      <c r="B125" s="20"/>
      <c r="C125" s="68" t="s">
        <v>174</v>
      </c>
      <c r="D125" s="69">
        <f t="shared" si="22"/>
        <v>5981700</v>
      </c>
      <c r="E125" s="70"/>
      <c r="F125" s="69">
        <f t="shared" si="23"/>
        <v>5981700</v>
      </c>
      <c r="G125" s="67">
        <v>5981700</v>
      </c>
      <c r="H125" s="24">
        <f>2873000</f>
        <v>2873000</v>
      </c>
      <c r="I125" s="42">
        <f t="shared" si="14"/>
        <v>48.02982429744053</v>
      </c>
      <c r="J125" s="63">
        <f t="shared" si="15"/>
        <v>69.2136553025056</v>
      </c>
      <c r="L125" s="73">
        <f t="shared" si="16"/>
        <v>-1277915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3"/>
        <v>0</v>
      </c>
    </row>
    <row r="126" spans="1:26" ht="26.25" customHeight="1">
      <c r="A126" s="1"/>
      <c r="B126" s="20"/>
      <c r="C126" s="68" t="s">
        <v>175</v>
      </c>
      <c r="D126" s="69">
        <f t="shared" si="22"/>
        <v>935000</v>
      </c>
      <c r="E126" s="70"/>
      <c r="F126" s="69">
        <f t="shared" si="23"/>
        <v>935000</v>
      </c>
      <c r="G126" s="67">
        <v>935000</v>
      </c>
      <c r="H126" s="24"/>
      <c r="I126" s="44">
        <f t="shared" si="14"/>
        <v>0</v>
      </c>
      <c r="J126" s="63">
        <f t="shared" si="15"/>
        <v>0</v>
      </c>
      <c r="L126" s="73">
        <f t="shared" si="16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3"/>
        <v>0</v>
      </c>
    </row>
    <row r="127" spans="1:26" ht="26.25" customHeight="1">
      <c r="A127" s="1"/>
      <c r="B127" s="20"/>
      <c r="C127" s="68" t="s">
        <v>176</v>
      </c>
      <c r="D127" s="69">
        <f t="shared" si="22"/>
        <v>1460000</v>
      </c>
      <c r="E127" s="70"/>
      <c r="F127" s="69">
        <f t="shared" si="23"/>
        <v>1460000</v>
      </c>
      <c r="G127" s="67">
        <v>1460000</v>
      </c>
      <c r="H127" s="24">
        <f>29000</f>
        <v>29000</v>
      </c>
      <c r="I127" s="42">
        <f t="shared" si="14"/>
        <v>1.9863013698630139</v>
      </c>
      <c r="J127" s="63">
        <f t="shared" si="15"/>
        <v>39.726027397260275</v>
      </c>
      <c r="L127" s="73">
        <f t="shared" si="16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3"/>
        <v>0</v>
      </c>
    </row>
    <row r="128" spans="1:26" ht="26.25" customHeight="1">
      <c r="A128" s="1"/>
      <c r="B128" s="20"/>
      <c r="C128" s="68" t="s">
        <v>177</v>
      </c>
      <c r="D128" s="69">
        <f t="shared" si="22"/>
        <v>1534000</v>
      </c>
      <c r="E128" s="70"/>
      <c r="F128" s="69">
        <f t="shared" si="23"/>
        <v>1534000</v>
      </c>
      <c r="G128" s="67">
        <v>1534000</v>
      </c>
      <c r="H128" s="24">
        <f>81000</f>
        <v>81000</v>
      </c>
      <c r="I128" s="42">
        <f t="shared" si="14"/>
        <v>5.280312907431552</v>
      </c>
      <c r="J128" s="63">
        <f t="shared" si="15"/>
        <v>57.85714285714286</v>
      </c>
      <c r="L128" s="73">
        <f t="shared" si="16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3"/>
        <v>0</v>
      </c>
    </row>
    <row r="129" spans="1:26" ht="26.25" customHeight="1">
      <c r="A129" s="1"/>
      <c r="B129" s="20"/>
      <c r="C129" s="68" t="s">
        <v>178</v>
      </c>
      <c r="D129" s="69">
        <f t="shared" si="22"/>
        <v>11585000</v>
      </c>
      <c r="E129" s="70"/>
      <c r="F129" s="69">
        <f t="shared" si="23"/>
        <v>11585000</v>
      </c>
      <c r="G129" s="67">
        <f>12352000-767000</f>
        <v>11585000</v>
      </c>
      <c r="H129" s="24"/>
      <c r="I129" s="44">
        <f t="shared" si="14"/>
        <v>0</v>
      </c>
      <c r="J129" s="63">
        <f t="shared" si="15"/>
        <v>0</v>
      </c>
      <c r="L129" s="73">
        <f t="shared" si="16"/>
        <v>-2904700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3"/>
        <v>0</v>
      </c>
    </row>
    <row r="130" spans="1:26" ht="26.25" customHeight="1">
      <c r="A130" s="1"/>
      <c r="B130" s="20"/>
      <c r="C130" s="68" t="s">
        <v>179</v>
      </c>
      <c r="D130" s="69">
        <f t="shared" si="22"/>
        <v>3200000</v>
      </c>
      <c r="E130" s="70"/>
      <c r="F130" s="69">
        <f t="shared" si="23"/>
        <v>3200000</v>
      </c>
      <c r="G130" s="67">
        <f>700000+2500000</f>
        <v>3200000</v>
      </c>
      <c r="H130" s="24">
        <f>178841</f>
        <v>178841</v>
      </c>
      <c r="I130" s="42">
        <f t="shared" si="14"/>
        <v>5.58878125</v>
      </c>
      <c r="J130" s="63">
        <f t="shared" si="15"/>
        <v>8.516238095238094</v>
      </c>
      <c r="L130" s="73">
        <f t="shared" si="16"/>
        <v>-1921159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3"/>
        <v>0</v>
      </c>
    </row>
    <row r="131" spans="1:26" ht="26.25" customHeight="1">
      <c r="A131" s="1"/>
      <c r="B131" s="20"/>
      <c r="C131" s="68" t="s">
        <v>180</v>
      </c>
      <c r="D131" s="69">
        <f t="shared" si="22"/>
        <v>33000</v>
      </c>
      <c r="E131" s="70"/>
      <c r="F131" s="69">
        <f t="shared" si="23"/>
        <v>33000</v>
      </c>
      <c r="G131" s="67">
        <v>33000</v>
      </c>
      <c r="H131" s="24"/>
      <c r="I131" s="44">
        <f t="shared" si="14"/>
        <v>0</v>
      </c>
      <c r="J131" s="63">
        <f t="shared" si="15"/>
        <v>0</v>
      </c>
      <c r="L131" s="73">
        <f t="shared" si="16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3"/>
        <v>0</v>
      </c>
    </row>
    <row r="132" spans="1:26" ht="26.25" customHeight="1">
      <c r="A132" s="1"/>
      <c r="B132" s="20"/>
      <c r="C132" s="68" t="s">
        <v>181</v>
      </c>
      <c r="D132" s="69">
        <f t="shared" si="22"/>
        <v>116000</v>
      </c>
      <c r="E132" s="70"/>
      <c r="F132" s="69">
        <f t="shared" si="23"/>
        <v>116000</v>
      </c>
      <c r="G132" s="67">
        <v>116000</v>
      </c>
      <c r="H132" s="24"/>
      <c r="I132" s="44">
        <f t="shared" si="14"/>
        <v>0</v>
      </c>
      <c r="J132" s="63" t="e">
        <f t="shared" si="15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3"/>
        <v>0</v>
      </c>
    </row>
    <row r="133" spans="1:26" ht="26.25" customHeight="1">
      <c r="A133" s="1"/>
      <c r="B133" s="20"/>
      <c r="C133" s="68" t="s">
        <v>182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4"/>
        <v>0</v>
      </c>
      <c r="J133" s="63" t="e">
        <f t="shared" si="15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3"/>
        <v>0</v>
      </c>
    </row>
    <row r="134" spans="1:26" ht="26.25" customHeight="1">
      <c r="A134" s="1"/>
      <c r="B134" s="20"/>
      <c r="C134" s="68" t="s">
        <v>187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4"/>
        <v>0</v>
      </c>
      <c r="J134" s="63" t="e">
        <f t="shared" si="15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3"/>
        <v>0</v>
      </c>
    </row>
    <row r="135" spans="1:26" ht="26.25" customHeight="1">
      <c r="A135" s="1"/>
      <c r="B135" s="20"/>
      <c r="C135" s="68" t="s">
        <v>188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4"/>
        <v>0</v>
      </c>
      <c r="J135" s="63" t="e">
        <f t="shared" si="15"/>
        <v>#DIV/0!</v>
      </c>
      <c r="L135" s="73">
        <f t="shared" si="16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3"/>
        <v>0</v>
      </c>
    </row>
    <row r="136" spans="1:26" ht="26.25" customHeight="1">
      <c r="A136" s="1"/>
      <c r="B136" s="20"/>
      <c r="C136" s="68" t="s">
        <v>183</v>
      </c>
      <c r="D136" s="69">
        <f t="shared" si="22"/>
        <v>722000</v>
      </c>
      <c r="E136" s="70"/>
      <c r="F136" s="69">
        <f t="shared" si="23"/>
        <v>722000</v>
      </c>
      <c r="G136" s="67">
        <v>722000</v>
      </c>
      <c r="H136" s="24">
        <f>283637</f>
        <v>283637</v>
      </c>
      <c r="I136" s="42">
        <f t="shared" si="14"/>
        <v>39.28490304709141</v>
      </c>
      <c r="J136" s="63">
        <f t="shared" si="15"/>
        <v>60.86630901287554</v>
      </c>
      <c r="L136" s="73">
        <f t="shared" si="16"/>
        <v>-182363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3"/>
        <v>0</v>
      </c>
    </row>
    <row r="137" spans="1:26" ht="26.25" customHeight="1">
      <c r="A137" s="1"/>
      <c r="B137" s="20"/>
      <c r="C137" s="68" t="s">
        <v>184</v>
      </c>
      <c r="D137" s="69">
        <f t="shared" si="22"/>
        <v>72500</v>
      </c>
      <c r="E137" s="70"/>
      <c r="F137" s="69">
        <f t="shared" si="23"/>
        <v>72500</v>
      </c>
      <c r="G137" s="67">
        <v>72500</v>
      </c>
      <c r="H137" s="24"/>
      <c r="I137" s="44">
        <f t="shared" si="14"/>
        <v>0</v>
      </c>
      <c r="J137" s="63">
        <f t="shared" si="15"/>
        <v>0</v>
      </c>
      <c r="L137" s="73">
        <f>H137-(M137+N137+O137+P137)</f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3"/>
        <v>0</v>
      </c>
    </row>
    <row r="138" spans="1:26" ht="26.25" customHeight="1">
      <c r="A138" s="1"/>
      <c r="B138" s="20"/>
      <c r="C138" s="68" t="s">
        <v>185</v>
      </c>
      <c r="D138" s="69">
        <f t="shared" si="22"/>
        <v>357000</v>
      </c>
      <c r="E138" s="70"/>
      <c r="F138" s="69">
        <f t="shared" si="23"/>
        <v>357000</v>
      </c>
      <c r="G138" s="67">
        <v>357000</v>
      </c>
      <c r="H138" s="24"/>
      <c r="I138" s="44">
        <f t="shared" si="14"/>
        <v>0</v>
      </c>
      <c r="J138" s="63" t="e">
        <f t="shared" si="15"/>
        <v>#DIV/0!</v>
      </c>
      <c r="L138" s="73">
        <f t="shared" si="16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3"/>
        <v>0</v>
      </c>
    </row>
    <row r="139" spans="1:26" ht="36" customHeight="1">
      <c r="A139" s="74" t="s">
        <v>48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3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16754567.16</v>
      </c>
      <c r="I140" s="40">
        <f>H140/D140*100</f>
        <v>12.40142052671315</v>
      </c>
      <c r="J140" s="40">
        <f>H140/(N140+O140+P140)*100</f>
        <v>48.81885161042185</v>
      </c>
      <c r="K140" s="37"/>
      <c r="L140" s="73">
        <f>H140-(M140+N140+O140+P140)</f>
        <v>-17565304.38</v>
      </c>
      <c r="M140" s="47">
        <f>SUM(M141:M172)</f>
        <v>0</v>
      </c>
      <c r="N140" s="47">
        <f aca="true" t="shared" si="24" ref="N140:X140">SUM(N141:N172)</f>
        <v>1600000</v>
      </c>
      <c r="O140" s="47">
        <f t="shared" si="24"/>
        <v>29419871.54</v>
      </c>
      <c r="P140" s="47">
        <f t="shared" si="24"/>
        <v>3300000</v>
      </c>
      <c r="Q140" s="47">
        <f t="shared" si="24"/>
        <v>3129200</v>
      </c>
      <c r="R140" s="47">
        <f t="shared" si="24"/>
        <v>2379528.46</v>
      </c>
      <c r="S140" s="47">
        <f t="shared" si="24"/>
        <v>20027595</v>
      </c>
      <c r="T140" s="47">
        <f t="shared" si="24"/>
        <v>19374605</v>
      </c>
      <c r="U140" s="47">
        <f t="shared" si="24"/>
        <v>11189435</v>
      </c>
      <c r="V140" s="47">
        <f t="shared" si="24"/>
        <v>11539200</v>
      </c>
      <c r="W140" s="47">
        <f t="shared" si="24"/>
        <v>17927365</v>
      </c>
      <c r="X140" s="47">
        <f t="shared" si="24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43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16754567.16</v>
      </c>
      <c r="I141" s="60">
        <f>H141/D141*100</f>
        <v>12.40142052671315</v>
      </c>
      <c r="J141" s="40">
        <f>H141/(N140+O140+P140)*100</f>
        <v>48.81885161042185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49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H142/(N142+O142+P142)*100</f>
        <v>#DIV/0!</v>
      </c>
      <c r="L142" s="73">
        <f>H142-(M142+N142+O142+P142)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50</v>
      </c>
      <c r="D143" s="62">
        <f aca="true" t="shared" si="25" ref="D143:D172">F143</f>
        <v>11000000</v>
      </c>
      <c r="E143" s="26"/>
      <c r="F143" s="62">
        <f aca="true" t="shared" si="26" ref="F143:F172">G143</f>
        <v>11000000</v>
      </c>
      <c r="G143" s="62">
        <v>11000000</v>
      </c>
      <c r="H143" s="24"/>
      <c r="I143" s="42"/>
      <c r="J143" s="63" t="e">
        <f aca="true" t="shared" si="27" ref="J143:J172">H143/(N143+O143+P143)*100</f>
        <v>#DIV/0!</v>
      </c>
      <c r="L143" s="73">
        <f aca="true" t="shared" si="28" ref="L143:L173">H143-(M143+N143+O143+P143)</f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29" ref="Y143:Y172">SUM(M143:X143)</f>
        <v>11000000</v>
      </c>
      <c r="Z143" s="39">
        <f aca="true" t="shared" si="30" ref="Z143:Z173">Y143-D143</f>
        <v>0</v>
      </c>
    </row>
    <row r="144" spans="1:26" ht="30" customHeight="1">
      <c r="A144" s="1"/>
      <c r="B144" s="20"/>
      <c r="C144" s="61" t="s">
        <v>51</v>
      </c>
      <c r="D144" s="62">
        <f t="shared" si="25"/>
        <v>500000</v>
      </c>
      <c r="E144" s="26"/>
      <c r="F144" s="62">
        <f t="shared" si="26"/>
        <v>500000</v>
      </c>
      <c r="G144" s="62">
        <v>500000</v>
      </c>
      <c r="H144" s="24"/>
      <c r="I144" s="42"/>
      <c r="J144" s="63" t="e">
        <f t="shared" si="27"/>
        <v>#DIV/0!</v>
      </c>
      <c r="L144" s="73">
        <f t="shared" si="28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29"/>
        <v>500000</v>
      </c>
      <c r="Z144" s="39">
        <f t="shared" si="30"/>
        <v>0</v>
      </c>
    </row>
    <row r="145" spans="1:26" ht="28.5" customHeight="1">
      <c r="A145" s="1"/>
      <c r="B145" s="20"/>
      <c r="C145" s="61" t="s">
        <v>52</v>
      </c>
      <c r="D145" s="62">
        <f t="shared" si="25"/>
        <v>1000000</v>
      </c>
      <c r="E145" s="26"/>
      <c r="F145" s="62">
        <f t="shared" si="26"/>
        <v>1000000</v>
      </c>
      <c r="G145" s="62">
        <v>1000000</v>
      </c>
      <c r="H145" s="24"/>
      <c r="I145" s="42"/>
      <c r="J145" s="63" t="e">
        <f t="shared" si="27"/>
        <v>#DIV/0!</v>
      </c>
      <c r="L145" s="73">
        <f t="shared" si="28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29"/>
        <v>1000000</v>
      </c>
      <c r="Z145" s="39">
        <f t="shared" si="30"/>
        <v>0</v>
      </c>
    </row>
    <row r="146" spans="1:26" ht="24.75" customHeight="1">
      <c r="A146" s="1"/>
      <c r="B146" s="20"/>
      <c r="C146" s="61" t="s">
        <v>53</v>
      </c>
      <c r="D146" s="62">
        <f t="shared" si="25"/>
        <v>500000</v>
      </c>
      <c r="E146" s="26"/>
      <c r="F146" s="62">
        <f t="shared" si="26"/>
        <v>500000</v>
      </c>
      <c r="G146" s="62">
        <v>500000</v>
      </c>
      <c r="H146" s="24"/>
      <c r="I146" s="42"/>
      <c r="J146" s="63" t="e">
        <f t="shared" si="27"/>
        <v>#DIV/0!</v>
      </c>
      <c r="L146" s="73">
        <f t="shared" si="28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29"/>
        <v>500000</v>
      </c>
      <c r="Z146" s="39">
        <f t="shared" si="30"/>
        <v>0</v>
      </c>
    </row>
    <row r="147" spans="1:26" ht="24.75" customHeight="1">
      <c r="A147" s="1"/>
      <c r="B147" s="20"/>
      <c r="C147" s="61" t="s">
        <v>54</v>
      </c>
      <c r="D147" s="62">
        <f t="shared" si="25"/>
        <v>8750000</v>
      </c>
      <c r="E147" s="26"/>
      <c r="F147" s="62">
        <f t="shared" si="26"/>
        <v>8750000</v>
      </c>
      <c r="G147" s="62">
        <v>8750000</v>
      </c>
      <c r="H147" s="24">
        <f>1500000</f>
        <v>1500000</v>
      </c>
      <c r="I147" s="50">
        <f>H147/G147*100</f>
        <v>17.142857142857142</v>
      </c>
      <c r="J147" s="63">
        <f t="shared" si="27"/>
        <v>100</v>
      </c>
      <c r="L147" s="73">
        <f t="shared" si="28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29"/>
        <v>8750000</v>
      </c>
      <c r="Z147" s="39">
        <f t="shared" si="30"/>
        <v>0</v>
      </c>
    </row>
    <row r="148" spans="1:26" ht="26.25" customHeight="1">
      <c r="A148" s="1"/>
      <c r="B148" s="20"/>
      <c r="C148" s="61" t="s">
        <v>55</v>
      </c>
      <c r="D148" s="62">
        <f t="shared" si="25"/>
        <v>8600000</v>
      </c>
      <c r="E148" s="26"/>
      <c r="F148" s="62">
        <f t="shared" si="26"/>
        <v>8600000</v>
      </c>
      <c r="G148" s="62">
        <v>8600000</v>
      </c>
      <c r="H148" s="24"/>
      <c r="I148" s="50"/>
      <c r="J148" s="63">
        <f t="shared" si="27"/>
        <v>0</v>
      </c>
      <c r="L148" s="73">
        <f t="shared" si="28"/>
        <v>-3300000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29"/>
        <v>8600000</v>
      </c>
      <c r="Z148" s="39">
        <f t="shared" si="30"/>
        <v>0</v>
      </c>
    </row>
    <row r="149" spans="1:26" ht="26.25" customHeight="1">
      <c r="A149" s="1"/>
      <c r="B149" s="20"/>
      <c r="C149" s="61" t="s">
        <v>56</v>
      </c>
      <c r="D149" s="62">
        <f t="shared" si="25"/>
        <v>5000000</v>
      </c>
      <c r="E149" s="26"/>
      <c r="F149" s="62">
        <f t="shared" si="26"/>
        <v>5000000</v>
      </c>
      <c r="G149" s="62">
        <v>5000000</v>
      </c>
      <c r="H149" s="24"/>
      <c r="I149" s="50"/>
      <c r="J149" s="63" t="e">
        <f t="shared" si="27"/>
        <v>#DIV/0!</v>
      </c>
      <c r="L149" s="73">
        <f t="shared" si="28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29"/>
        <v>5000000</v>
      </c>
      <c r="Z149" s="39">
        <f t="shared" si="30"/>
        <v>0</v>
      </c>
    </row>
    <row r="150" spans="1:26" ht="24" customHeight="1">
      <c r="A150" s="1"/>
      <c r="B150" s="20"/>
      <c r="C150" s="61" t="s">
        <v>57</v>
      </c>
      <c r="D150" s="62">
        <f t="shared" si="25"/>
        <v>7700000</v>
      </c>
      <c r="E150" s="26"/>
      <c r="F150" s="62">
        <f t="shared" si="26"/>
        <v>7700000</v>
      </c>
      <c r="G150" s="62">
        <v>7700000</v>
      </c>
      <c r="H150" s="24"/>
      <c r="I150" s="50"/>
      <c r="J150" s="63" t="e">
        <f t="shared" si="27"/>
        <v>#DIV/0!</v>
      </c>
      <c r="L150" s="73">
        <f t="shared" si="28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29"/>
        <v>7700000</v>
      </c>
      <c r="Z150" s="39">
        <f t="shared" si="30"/>
        <v>0</v>
      </c>
    </row>
    <row r="151" spans="1:26" ht="21" customHeight="1">
      <c r="A151" s="1"/>
      <c r="B151" s="20"/>
      <c r="C151" s="61" t="s">
        <v>58</v>
      </c>
      <c r="D151" s="62">
        <f t="shared" si="25"/>
        <v>1000000</v>
      </c>
      <c r="E151" s="26"/>
      <c r="F151" s="62">
        <f t="shared" si="26"/>
        <v>1000000</v>
      </c>
      <c r="G151" s="62">
        <v>1000000</v>
      </c>
      <c r="H151" s="24"/>
      <c r="I151" s="50"/>
      <c r="J151" s="63" t="e">
        <f t="shared" si="27"/>
        <v>#DIV/0!</v>
      </c>
      <c r="L151" s="73">
        <f t="shared" si="28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29"/>
        <v>1000000</v>
      </c>
      <c r="Z151" s="39">
        <f t="shared" si="30"/>
        <v>0</v>
      </c>
    </row>
    <row r="152" spans="1:26" ht="24" customHeight="1">
      <c r="A152" s="1"/>
      <c r="B152" s="20"/>
      <c r="C152" s="61" t="s">
        <v>59</v>
      </c>
      <c r="D152" s="62">
        <f t="shared" si="25"/>
        <v>500000</v>
      </c>
      <c r="E152" s="26"/>
      <c r="F152" s="62">
        <f t="shared" si="26"/>
        <v>500000</v>
      </c>
      <c r="G152" s="62">
        <v>500000</v>
      </c>
      <c r="H152" s="24"/>
      <c r="I152" s="50"/>
      <c r="J152" s="63" t="e">
        <f t="shared" si="27"/>
        <v>#DIV/0!</v>
      </c>
      <c r="L152" s="73">
        <f t="shared" si="28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29"/>
        <v>500000</v>
      </c>
      <c r="Z152" s="39">
        <f t="shared" si="30"/>
        <v>0</v>
      </c>
    </row>
    <row r="153" spans="1:26" ht="24.75" customHeight="1">
      <c r="A153" s="1"/>
      <c r="B153" s="20"/>
      <c r="C153" s="61" t="s">
        <v>60</v>
      </c>
      <c r="D153" s="62">
        <f t="shared" si="25"/>
        <v>5000000</v>
      </c>
      <c r="E153" s="26"/>
      <c r="F153" s="62">
        <f t="shared" si="26"/>
        <v>5000000</v>
      </c>
      <c r="G153" s="62">
        <v>5000000</v>
      </c>
      <c r="H153" s="24"/>
      <c r="I153" s="50"/>
      <c r="J153" s="63" t="e">
        <f t="shared" si="27"/>
        <v>#DIV/0!</v>
      </c>
      <c r="L153" s="73">
        <f t="shared" si="28"/>
        <v>0</v>
      </c>
      <c r="M153" s="55"/>
      <c r="N153" s="55"/>
      <c r="O153" s="55"/>
      <c r="P153" s="55"/>
      <c r="Q153" s="55"/>
      <c r="R153" s="55"/>
      <c r="S153" s="55">
        <v>2500000</v>
      </c>
      <c r="T153" s="55"/>
      <c r="U153" s="55">
        <v>114435</v>
      </c>
      <c r="V153" s="55"/>
      <c r="W153" s="55">
        <v>2385565</v>
      </c>
      <c r="X153" s="55"/>
      <c r="Y153" s="22">
        <f t="shared" si="29"/>
        <v>5000000</v>
      </c>
      <c r="Z153" s="39">
        <f t="shared" si="30"/>
        <v>0</v>
      </c>
    </row>
    <row r="154" spans="1:26" ht="22.5" customHeight="1">
      <c r="A154" s="1"/>
      <c r="B154" s="20"/>
      <c r="C154" s="61" t="s">
        <v>61</v>
      </c>
      <c r="D154" s="62">
        <f t="shared" si="25"/>
        <v>500000</v>
      </c>
      <c r="E154" s="26"/>
      <c r="F154" s="62">
        <f t="shared" si="26"/>
        <v>500000</v>
      </c>
      <c r="G154" s="62">
        <v>500000</v>
      </c>
      <c r="H154" s="24">
        <f>14391.08</f>
        <v>14391.08</v>
      </c>
      <c r="I154" s="50">
        <f>H154/G154*100</f>
        <v>2.878216</v>
      </c>
      <c r="J154" s="63">
        <f t="shared" si="27"/>
        <v>99.2488275862069</v>
      </c>
      <c r="L154" s="73">
        <f t="shared" si="28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29"/>
        <v>500000</v>
      </c>
      <c r="Z154" s="39">
        <f t="shared" si="30"/>
        <v>0</v>
      </c>
    </row>
    <row r="155" spans="1:26" ht="26.25" customHeight="1">
      <c r="A155" s="1"/>
      <c r="B155" s="20"/>
      <c r="C155" s="61" t="s">
        <v>62</v>
      </c>
      <c r="D155" s="62">
        <f t="shared" si="25"/>
        <v>1000000</v>
      </c>
      <c r="E155" s="26"/>
      <c r="F155" s="62">
        <f t="shared" si="26"/>
        <v>1000000</v>
      </c>
      <c r="G155" s="62">
        <v>1000000</v>
      </c>
      <c r="H155" s="24"/>
      <c r="I155" s="42"/>
      <c r="J155" s="63" t="e">
        <f t="shared" si="27"/>
        <v>#DIV/0!</v>
      </c>
      <c r="L155" s="73">
        <f t="shared" si="28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29"/>
        <v>1000000</v>
      </c>
      <c r="Z155" s="39">
        <f t="shared" si="30"/>
        <v>0</v>
      </c>
    </row>
    <row r="156" spans="1:26" ht="27.75" customHeight="1">
      <c r="A156" s="1"/>
      <c r="B156" s="20"/>
      <c r="C156" s="61" t="s">
        <v>63</v>
      </c>
      <c r="D156" s="62">
        <f t="shared" si="25"/>
        <v>1810000</v>
      </c>
      <c r="E156" s="26"/>
      <c r="F156" s="62">
        <f t="shared" si="26"/>
        <v>1810000</v>
      </c>
      <c r="G156" s="62">
        <v>1810000</v>
      </c>
      <c r="H156" s="24"/>
      <c r="I156" s="42"/>
      <c r="J156" s="63" t="e">
        <f t="shared" si="27"/>
        <v>#DIV/0!</v>
      </c>
      <c r="L156" s="73">
        <f t="shared" si="28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29"/>
        <v>1810000</v>
      </c>
      <c r="Z156" s="39">
        <f t="shared" si="30"/>
        <v>0</v>
      </c>
    </row>
    <row r="157" spans="1:26" ht="27.75" customHeight="1">
      <c r="A157" s="1"/>
      <c r="B157" s="20"/>
      <c r="C157" s="61" t="s">
        <v>64</v>
      </c>
      <c r="D157" s="62">
        <f t="shared" si="25"/>
        <v>27000000</v>
      </c>
      <c r="E157" s="26"/>
      <c r="F157" s="62">
        <f t="shared" si="26"/>
        <v>27000000</v>
      </c>
      <c r="G157" s="62">
        <v>27000000</v>
      </c>
      <c r="H157" s="24">
        <f>13333383.23+599936.4</f>
        <v>13933319.63</v>
      </c>
      <c r="I157" s="50">
        <f>H157/G157*100</f>
        <v>51.60488751851852</v>
      </c>
      <c r="J157" s="63">
        <f t="shared" si="27"/>
        <v>98.23957999012903</v>
      </c>
      <c r="L157" s="73">
        <f t="shared" si="28"/>
        <v>-249680.36999999918</v>
      </c>
      <c r="M157" s="55"/>
      <c r="N157" s="55"/>
      <c r="O157" s="55">
        <f>13500000-17000+700000</f>
        <v>14183000</v>
      </c>
      <c r="P157" s="55"/>
      <c r="Q157" s="55"/>
      <c r="R157" s="55"/>
      <c r="S157" s="55">
        <f>6750000-700000</f>
        <v>6050000</v>
      </c>
      <c r="T157" s="55">
        <f>6750000+17000</f>
        <v>6767000</v>
      </c>
      <c r="U157" s="55"/>
      <c r="V157" s="55"/>
      <c r="W157" s="55"/>
      <c r="X157" s="55"/>
      <c r="Y157" s="22">
        <f t="shared" si="29"/>
        <v>27000000</v>
      </c>
      <c r="Z157" s="39">
        <f t="shared" si="30"/>
        <v>0</v>
      </c>
    </row>
    <row r="158" spans="1:26" ht="24.75" customHeight="1">
      <c r="A158" s="1"/>
      <c r="B158" s="20"/>
      <c r="C158" s="61" t="s">
        <v>65</v>
      </c>
      <c r="D158" s="62">
        <f t="shared" si="25"/>
        <v>1500000</v>
      </c>
      <c r="E158" s="26"/>
      <c r="F158" s="62">
        <f t="shared" si="26"/>
        <v>1500000</v>
      </c>
      <c r="G158" s="62">
        <v>1500000</v>
      </c>
      <c r="H158" s="24"/>
      <c r="I158" s="50"/>
      <c r="J158" s="63" t="e">
        <f t="shared" si="27"/>
        <v>#DIV/0!</v>
      </c>
      <c r="L158" s="73">
        <f t="shared" si="28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29"/>
        <v>1500000</v>
      </c>
      <c r="Z158" s="39">
        <f t="shared" si="30"/>
        <v>0</v>
      </c>
    </row>
    <row r="159" spans="1:26" ht="45" customHeight="1">
      <c r="A159" s="1"/>
      <c r="B159" s="20"/>
      <c r="C159" s="64" t="s">
        <v>66</v>
      </c>
      <c r="D159" s="62">
        <f t="shared" si="25"/>
        <v>3200000</v>
      </c>
      <c r="E159" s="26"/>
      <c r="F159" s="62">
        <f t="shared" si="26"/>
        <v>3200000</v>
      </c>
      <c r="G159" s="65">
        <v>3200000</v>
      </c>
      <c r="H159" s="65">
        <f>1303449+951.6</f>
        <v>1304400.6</v>
      </c>
      <c r="I159" s="50">
        <f>H159/G159*100</f>
        <v>40.762518750000005</v>
      </c>
      <c r="J159" s="63">
        <f>H159/(N159+O159+P159)*100</f>
        <v>52.176024</v>
      </c>
      <c r="L159" s="73">
        <f t="shared" si="28"/>
        <v>-1195599.4</v>
      </c>
      <c r="M159" s="55"/>
      <c r="N159" s="55">
        <v>1600000</v>
      </c>
      <c r="O159" s="55">
        <f>1600000-700000</f>
        <v>900000</v>
      </c>
      <c r="P159" s="55"/>
      <c r="Q159" s="55"/>
      <c r="R159" s="55"/>
      <c r="S159" s="55">
        <f>700000</f>
        <v>700000</v>
      </c>
      <c r="T159" s="55"/>
      <c r="U159" s="55"/>
      <c r="V159" s="55"/>
      <c r="W159" s="55"/>
      <c r="X159" s="55"/>
      <c r="Y159" s="22">
        <f t="shared" si="29"/>
        <v>3200000</v>
      </c>
      <c r="Z159" s="39">
        <f t="shared" si="30"/>
        <v>0</v>
      </c>
    </row>
    <row r="160" spans="1:26" ht="45" customHeight="1">
      <c r="A160" s="1"/>
      <c r="B160" s="20"/>
      <c r="C160" s="61" t="s">
        <v>67</v>
      </c>
      <c r="D160" s="62">
        <f t="shared" si="25"/>
        <v>147000</v>
      </c>
      <c r="E160" s="26"/>
      <c r="F160" s="62">
        <f t="shared" si="26"/>
        <v>147000</v>
      </c>
      <c r="G160" s="62">
        <v>147000</v>
      </c>
      <c r="H160" s="24"/>
      <c r="I160" s="42"/>
      <c r="J160" s="63" t="e">
        <f t="shared" si="27"/>
        <v>#DIV/0!</v>
      </c>
      <c r="L160" s="73">
        <f t="shared" si="28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29"/>
        <v>147000</v>
      </c>
      <c r="Z160" s="39">
        <f t="shared" si="30"/>
        <v>0</v>
      </c>
    </row>
    <row r="161" spans="1:26" ht="45" customHeight="1">
      <c r="A161" s="1"/>
      <c r="B161" s="20"/>
      <c r="C161" s="61" t="s">
        <v>68</v>
      </c>
      <c r="D161" s="62">
        <f t="shared" si="25"/>
        <v>1036000</v>
      </c>
      <c r="E161" s="26"/>
      <c r="F161" s="62">
        <f t="shared" si="26"/>
        <v>1036000</v>
      </c>
      <c r="G161" s="62">
        <v>1036000</v>
      </c>
      <c r="H161" s="24"/>
      <c r="I161" s="42"/>
      <c r="J161" s="63" t="e">
        <f t="shared" si="27"/>
        <v>#DIV/0!</v>
      </c>
      <c r="L161" s="73">
        <f t="shared" si="28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29"/>
        <v>1036000</v>
      </c>
      <c r="Z161" s="39">
        <f t="shared" si="30"/>
        <v>0</v>
      </c>
    </row>
    <row r="162" spans="1:26" ht="45" customHeight="1">
      <c r="A162" s="1"/>
      <c r="B162" s="20"/>
      <c r="C162" s="61" t="s">
        <v>69</v>
      </c>
      <c r="D162" s="62">
        <f t="shared" si="25"/>
        <v>137000</v>
      </c>
      <c r="E162" s="26"/>
      <c r="F162" s="62">
        <f t="shared" si="26"/>
        <v>137000</v>
      </c>
      <c r="G162" s="62">
        <v>137000</v>
      </c>
      <c r="H162" s="24"/>
      <c r="I162" s="42"/>
      <c r="J162" s="63" t="e">
        <f t="shared" si="27"/>
        <v>#DIV/0!</v>
      </c>
      <c r="L162" s="73">
        <f t="shared" si="28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29"/>
        <v>137000</v>
      </c>
      <c r="Z162" s="39">
        <f t="shared" si="30"/>
        <v>0</v>
      </c>
    </row>
    <row r="163" spans="1:26" ht="45" customHeight="1">
      <c r="A163" s="1"/>
      <c r="B163" s="20"/>
      <c r="C163" s="61" t="s">
        <v>70</v>
      </c>
      <c r="D163" s="62">
        <f t="shared" si="25"/>
        <v>254000</v>
      </c>
      <c r="E163" s="26"/>
      <c r="F163" s="62">
        <f t="shared" si="26"/>
        <v>254000</v>
      </c>
      <c r="G163" s="62">
        <v>254000</v>
      </c>
      <c r="H163" s="24"/>
      <c r="I163" s="42"/>
      <c r="J163" s="63" t="e">
        <f t="shared" si="27"/>
        <v>#DIV/0!</v>
      </c>
      <c r="L163" s="73">
        <f t="shared" si="28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29"/>
        <v>254000</v>
      </c>
      <c r="Z163" s="39">
        <f t="shared" si="30"/>
        <v>0</v>
      </c>
    </row>
    <row r="164" spans="1:26" ht="45" customHeight="1">
      <c r="A164" s="1"/>
      <c r="B164" s="20"/>
      <c r="C164" s="61" t="s">
        <v>71</v>
      </c>
      <c r="D164" s="62">
        <f t="shared" si="25"/>
        <v>400000</v>
      </c>
      <c r="E164" s="26"/>
      <c r="F164" s="62">
        <f t="shared" si="26"/>
        <v>400000</v>
      </c>
      <c r="G164" s="62">
        <v>400000</v>
      </c>
      <c r="H164" s="24"/>
      <c r="I164" s="42"/>
      <c r="J164" s="63" t="e">
        <f t="shared" si="27"/>
        <v>#DIV/0!</v>
      </c>
      <c r="L164" s="73">
        <f t="shared" si="28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29"/>
        <v>400000</v>
      </c>
      <c r="Z164" s="39">
        <f t="shared" si="30"/>
        <v>0</v>
      </c>
    </row>
    <row r="165" spans="1:26" ht="45" customHeight="1">
      <c r="A165" s="1"/>
      <c r="B165" s="20"/>
      <c r="C165" s="66" t="s">
        <v>72</v>
      </c>
      <c r="D165" s="62">
        <f t="shared" si="25"/>
        <v>248000</v>
      </c>
      <c r="E165" s="26"/>
      <c r="F165" s="62">
        <f t="shared" si="26"/>
        <v>248000</v>
      </c>
      <c r="G165" s="67">
        <v>248000</v>
      </c>
      <c r="H165" s="24"/>
      <c r="I165" s="42"/>
      <c r="J165" s="63" t="e">
        <f t="shared" si="27"/>
        <v>#DIV/0!</v>
      </c>
      <c r="L165" s="73">
        <f t="shared" si="28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29"/>
        <v>248000</v>
      </c>
      <c r="Z165" s="39">
        <f t="shared" si="30"/>
        <v>0</v>
      </c>
    </row>
    <row r="166" spans="1:26" ht="45" customHeight="1">
      <c r="A166" s="1"/>
      <c r="B166" s="20"/>
      <c r="C166" s="61" t="s">
        <v>73</v>
      </c>
      <c r="D166" s="62">
        <f t="shared" si="25"/>
        <v>3300000</v>
      </c>
      <c r="E166" s="26"/>
      <c r="F166" s="62">
        <f t="shared" si="26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7"/>
        <v>98.234</v>
      </c>
      <c r="L166" s="73">
        <f t="shared" si="28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29"/>
        <v>3300000</v>
      </c>
      <c r="Z166" s="39">
        <f t="shared" si="30"/>
        <v>0</v>
      </c>
    </row>
    <row r="167" spans="1:26" ht="45" customHeight="1">
      <c r="A167" s="1"/>
      <c r="B167" s="20"/>
      <c r="C167" s="61" t="s">
        <v>74</v>
      </c>
      <c r="D167" s="62">
        <f t="shared" si="25"/>
        <v>12120000</v>
      </c>
      <c r="E167" s="26"/>
      <c r="F167" s="62">
        <f t="shared" si="26"/>
        <v>12120000</v>
      </c>
      <c r="G167" s="62">
        <v>12120000</v>
      </c>
      <c r="H167" s="24"/>
      <c r="I167" s="42"/>
      <c r="J167" s="63">
        <f t="shared" si="27"/>
        <v>0</v>
      </c>
      <c r="L167" s="73">
        <f t="shared" si="28"/>
        <v>-3300000</v>
      </c>
      <c r="M167" s="55"/>
      <c r="N167" s="55"/>
      <c r="O167" s="55"/>
      <c r="P167" s="55">
        <v>3300000</v>
      </c>
      <c r="Q167" s="55">
        <v>1329200</v>
      </c>
      <c r="R167" s="55">
        <v>2379528.46</v>
      </c>
      <c r="S167" s="55">
        <v>330800</v>
      </c>
      <c r="T167" s="55">
        <v>1991271.54</v>
      </c>
      <c r="U167" s="55"/>
      <c r="V167" s="55">
        <v>2789200</v>
      </c>
      <c r="W167" s="55"/>
      <c r="X167" s="55"/>
      <c r="Y167" s="22">
        <f t="shared" si="29"/>
        <v>12120000</v>
      </c>
      <c r="Z167" s="39">
        <f t="shared" si="30"/>
        <v>0</v>
      </c>
    </row>
    <row r="168" spans="1:26" ht="45" customHeight="1">
      <c r="A168" s="1"/>
      <c r="B168" s="20"/>
      <c r="C168" s="61" t="s">
        <v>75</v>
      </c>
      <c r="D168" s="62">
        <f t="shared" si="25"/>
        <v>18000000</v>
      </c>
      <c r="E168" s="26"/>
      <c r="F168" s="62">
        <f t="shared" si="26"/>
        <v>18000000</v>
      </c>
      <c r="G168" s="62">
        <v>18000000</v>
      </c>
      <c r="H168" s="24"/>
      <c r="I168" s="42"/>
      <c r="J168" s="63">
        <f t="shared" si="27"/>
        <v>0</v>
      </c>
      <c r="L168" s="73">
        <f t="shared" si="28"/>
        <v>-5644871.54</v>
      </c>
      <c r="M168" s="55"/>
      <c r="N168" s="55"/>
      <c r="O168" s="55">
        <v>5644871.54</v>
      </c>
      <c r="P168" s="55"/>
      <c r="Q168" s="55"/>
      <c r="R168" s="55"/>
      <c r="S168" s="55">
        <v>3355128.46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29"/>
        <v>18000000</v>
      </c>
      <c r="Z168" s="39">
        <f t="shared" si="30"/>
        <v>0</v>
      </c>
    </row>
    <row r="169" spans="1:26" ht="45" customHeight="1">
      <c r="A169" s="1"/>
      <c r="B169" s="20"/>
      <c r="C169" s="61" t="s">
        <v>76</v>
      </c>
      <c r="D169" s="62">
        <f t="shared" si="25"/>
        <v>8000000</v>
      </c>
      <c r="E169" s="26"/>
      <c r="F169" s="62">
        <f t="shared" si="26"/>
        <v>8000000</v>
      </c>
      <c r="G169" s="62">
        <v>8000000</v>
      </c>
      <c r="H169" s="24"/>
      <c r="I169" s="42"/>
      <c r="J169" s="63">
        <f t="shared" si="27"/>
        <v>0</v>
      </c>
      <c r="L169" s="73">
        <f t="shared" si="28"/>
        <v>-3875000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29"/>
        <v>8000000</v>
      </c>
      <c r="Z169" s="39">
        <f t="shared" si="30"/>
        <v>0</v>
      </c>
    </row>
    <row r="170" spans="1:26" ht="45" customHeight="1">
      <c r="A170" s="1"/>
      <c r="B170" s="20"/>
      <c r="C170" s="61" t="s">
        <v>77</v>
      </c>
      <c r="D170" s="62">
        <f t="shared" si="25"/>
        <v>1000000</v>
      </c>
      <c r="E170" s="26"/>
      <c r="F170" s="62">
        <f t="shared" si="26"/>
        <v>1000000</v>
      </c>
      <c r="G170" s="62">
        <v>1000000</v>
      </c>
      <c r="H170" s="24"/>
      <c r="I170" s="42"/>
      <c r="J170" s="63" t="e">
        <f t="shared" si="27"/>
        <v>#DIV/0!</v>
      </c>
      <c r="L170" s="73">
        <f t="shared" si="28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29"/>
        <v>1000000</v>
      </c>
      <c r="Z170" s="39">
        <f t="shared" si="30"/>
        <v>0</v>
      </c>
    </row>
    <row r="171" spans="1:26" ht="24" customHeight="1">
      <c r="A171" s="1"/>
      <c r="B171" s="20"/>
      <c r="C171" s="66" t="s">
        <v>78</v>
      </c>
      <c r="D171" s="62">
        <f t="shared" si="25"/>
        <v>500000</v>
      </c>
      <c r="E171" s="26"/>
      <c r="F171" s="62">
        <f t="shared" si="26"/>
        <v>500000</v>
      </c>
      <c r="G171" s="67">
        <v>500000</v>
      </c>
      <c r="H171" s="24"/>
      <c r="I171" s="42"/>
      <c r="J171" s="63" t="e">
        <f t="shared" si="27"/>
        <v>#DIV/0!</v>
      </c>
      <c r="L171" s="73">
        <f t="shared" si="28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29"/>
        <v>500000</v>
      </c>
      <c r="Z171" s="39">
        <f t="shared" si="30"/>
        <v>0</v>
      </c>
    </row>
    <row r="172" spans="1:26" ht="24.75" customHeight="1">
      <c r="A172" s="1"/>
      <c r="B172" s="20"/>
      <c r="C172" s="66" t="s">
        <v>79</v>
      </c>
      <c r="D172" s="62">
        <f t="shared" si="25"/>
        <v>4500000</v>
      </c>
      <c r="E172" s="26"/>
      <c r="F172" s="62">
        <f t="shared" si="26"/>
        <v>4500000</v>
      </c>
      <c r="G172" s="67">
        <f>5000000-500000</f>
        <v>4500000</v>
      </c>
      <c r="H172" s="24"/>
      <c r="I172" s="42"/>
      <c r="J172" s="63" t="e">
        <f t="shared" si="27"/>
        <v>#DIV/0!</v>
      </c>
      <c r="L172" s="73">
        <f t="shared" si="28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29"/>
        <v>4500000</v>
      </c>
      <c r="Z172" s="39">
        <f t="shared" si="30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37820243.629999995</v>
      </c>
      <c r="I173" s="40">
        <f>H173/D173*100</f>
        <v>13.262809225077948</v>
      </c>
      <c r="J173" s="46">
        <f>H173/(M173+N173+O173+P173)*100</f>
        <v>47.128008057295276</v>
      </c>
      <c r="L173" s="73">
        <f t="shared" si="28"/>
        <v>-42429792.79000001</v>
      </c>
      <c r="M173" s="55">
        <f>M9+M140</f>
        <v>5500800</v>
      </c>
      <c r="N173" s="55">
        <f aca="true" t="shared" si="31" ref="N173:X173">N9+N26+N140</f>
        <v>7474745</v>
      </c>
      <c r="O173" s="55">
        <f t="shared" si="31"/>
        <v>54577555.42</v>
      </c>
      <c r="P173" s="55">
        <f t="shared" si="31"/>
        <v>12696936</v>
      </c>
      <c r="Q173" s="55">
        <f t="shared" si="31"/>
        <v>15092513</v>
      </c>
      <c r="R173" s="55">
        <f t="shared" si="31"/>
        <v>14889528.46</v>
      </c>
      <c r="S173" s="55">
        <f t="shared" si="31"/>
        <v>32704807</v>
      </c>
      <c r="T173" s="55">
        <f t="shared" si="31"/>
        <v>38313715.120000005</v>
      </c>
      <c r="U173" s="55">
        <f t="shared" si="31"/>
        <v>21746889</v>
      </c>
      <c r="V173" s="55">
        <f t="shared" si="31"/>
        <v>27539627</v>
      </c>
      <c r="W173" s="55">
        <f t="shared" si="31"/>
        <v>26857121</v>
      </c>
      <c r="X173" s="55">
        <f t="shared" si="31"/>
        <v>27765890</v>
      </c>
      <c r="Y173" s="22">
        <f>SUM(M173:X173)</f>
        <v>285160127</v>
      </c>
      <c r="Z173" s="39">
        <f t="shared" si="30"/>
        <v>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2017-04-04T13:42:14Z</dcterms:modified>
  <cp:category/>
  <cp:version/>
  <cp:contentType/>
  <cp:contentStatus/>
</cp:coreProperties>
</file>